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iřrina\Desktop\jiřina\2017\chodby B\zti\pp\rozpočet\"/>
    </mc:Choice>
  </mc:AlternateContent>
  <bookViews>
    <workbookView xWindow="0" yWindow="0" windowWidth="25200" windowHeight="11385"/>
  </bookViews>
  <sheets>
    <sheet name="Rekapitulace stavby" sheetId="1" r:id="rId1"/>
    <sheet name="170503a - D.1.4.1 ZDRAVOT..." sheetId="2" r:id="rId2"/>
  </sheets>
  <definedNames>
    <definedName name="_xlnm.Print_Titles" localSheetId="1">'170503a - D.1.4.1 ZDRAVOT...'!$129:$129</definedName>
    <definedName name="_xlnm.Print_Titles" localSheetId="0">'Rekapitulace stavby'!$85:$85</definedName>
    <definedName name="_xlnm.Print_Area" localSheetId="1">'170503a - D.1.4.1 ZDRAVOT...'!$C$4:$Q$70,'170503a - D.1.4.1 ZDRAVOT...'!$C$76:$Q$113,'170503a - D.1.4.1 ZDRAVOT...'!$C$119:$Q$270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O9" i="2" l="1"/>
  <c r="O14" i="2"/>
  <c r="O15" i="2"/>
  <c r="E15" i="2"/>
  <c r="BF106" i="2"/>
  <c r="BG106" i="2"/>
  <c r="BH106" i="2"/>
  <c r="BI106" i="2"/>
  <c r="BF107" i="2"/>
  <c r="BG107" i="2"/>
  <c r="BH107" i="2"/>
  <c r="BI107" i="2"/>
  <c r="BF108" i="2"/>
  <c r="BG108" i="2"/>
  <c r="BH108" i="2"/>
  <c r="BI108" i="2"/>
  <c r="BF109" i="2"/>
  <c r="BG109" i="2"/>
  <c r="BH109" i="2"/>
  <c r="BI109" i="2"/>
  <c r="BF110" i="2"/>
  <c r="BG110" i="2"/>
  <c r="BH110" i="2"/>
  <c r="BI110" i="2"/>
  <c r="BF111" i="2"/>
  <c r="BG111" i="2"/>
  <c r="BH111" i="2"/>
  <c r="BI111" i="2"/>
  <c r="N133" i="2"/>
  <c r="N270" i="2" l="1"/>
  <c r="AY88" i="1"/>
  <c r="AX88" i="1"/>
  <c r="BI269" i="2"/>
  <c r="BH269" i="2"/>
  <c r="BG269" i="2"/>
  <c r="BF269" i="2"/>
  <c r="AA269" i="2"/>
  <c r="Y269" i="2"/>
  <c r="W269" i="2"/>
  <c r="BK269" i="2"/>
  <c r="N269" i="2"/>
  <c r="BE269" i="2" s="1"/>
  <c r="BI266" i="2"/>
  <c r="BH266" i="2"/>
  <c r="BG266" i="2"/>
  <c r="BF266" i="2"/>
  <c r="AA266" i="2"/>
  <c r="AA265" i="2" s="1"/>
  <c r="Y266" i="2"/>
  <c r="W266" i="2"/>
  <c r="W265" i="2" s="1"/>
  <c r="BK266" i="2"/>
  <c r="N266" i="2"/>
  <c r="BE266" i="2" s="1"/>
  <c r="BI264" i="2"/>
  <c r="BH264" i="2"/>
  <c r="BG264" i="2"/>
  <c r="BF264" i="2"/>
  <c r="AA264" i="2"/>
  <c r="Y264" i="2"/>
  <c r="W264" i="2"/>
  <c r="BK264" i="2"/>
  <c r="N264" i="2"/>
  <c r="BE264" i="2" s="1"/>
  <c r="BI261" i="2"/>
  <c r="BH261" i="2"/>
  <c r="BG261" i="2"/>
  <c r="BF261" i="2"/>
  <c r="AA261" i="2"/>
  <c r="Y261" i="2"/>
  <c r="W261" i="2"/>
  <c r="BK261" i="2"/>
  <c r="N261" i="2"/>
  <c r="BE261" i="2" s="1"/>
  <c r="BI259" i="2"/>
  <c r="BH259" i="2"/>
  <c r="BG259" i="2"/>
  <c r="BF259" i="2"/>
  <c r="AA259" i="2"/>
  <c r="Y259" i="2"/>
  <c r="W259" i="2"/>
  <c r="BK259" i="2"/>
  <c r="N259" i="2"/>
  <c r="BE259" i="2" s="1"/>
  <c r="BI257" i="2"/>
  <c r="BH257" i="2"/>
  <c r="BG257" i="2"/>
  <c r="BF257" i="2"/>
  <c r="AA257" i="2"/>
  <c r="Y257" i="2"/>
  <c r="W257" i="2"/>
  <c r="BK257" i="2"/>
  <c r="N257" i="2"/>
  <c r="BE257" i="2" s="1"/>
  <c r="BI254" i="2"/>
  <c r="BH254" i="2"/>
  <c r="BG254" i="2"/>
  <c r="BF254" i="2"/>
  <c r="AA254" i="2"/>
  <c r="Y254" i="2"/>
  <c r="W254" i="2"/>
  <c r="BK254" i="2"/>
  <c r="N254" i="2"/>
  <c r="BE254" i="2" s="1"/>
  <c r="BI251" i="2"/>
  <c r="BH251" i="2"/>
  <c r="BG251" i="2"/>
  <c r="BF251" i="2"/>
  <c r="AA251" i="2"/>
  <c r="Y251" i="2"/>
  <c r="W251" i="2"/>
  <c r="BK251" i="2"/>
  <c r="N251" i="2"/>
  <c r="BE251" i="2" s="1"/>
  <c r="BI249" i="2"/>
  <c r="BH249" i="2"/>
  <c r="BG249" i="2"/>
  <c r="BF249" i="2"/>
  <c r="AA249" i="2"/>
  <c r="Y249" i="2"/>
  <c r="W249" i="2"/>
  <c r="BK249" i="2"/>
  <c r="N249" i="2"/>
  <c r="BE249" i="2" s="1"/>
  <c r="BI246" i="2"/>
  <c r="BH246" i="2"/>
  <c r="BG246" i="2"/>
  <c r="BF246" i="2"/>
  <c r="AA246" i="2"/>
  <c r="Y246" i="2"/>
  <c r="W246" i="2"/>
  <c r="BK246" i="2"/>
  <c r="N246" i="2"/>
  <c r="BE246" i="2" s="1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AA240" i="2"/>
  <c r="Y240" i="2"/>
  <c r="W240" i="2"/>
  <c r="BK240" i="2"/>
  <c r="N240" i="2"/>
  <c r="BE240" i="2" s="1"/>
  <c r="BI237" i="2"/>
  <c r="BH237" i="2"/>
  <c r="BG237" i="2"/>
  <c r="BF237" i="2"/>
  <c r="AA237" i="2"/>
  <c r="Y237" i="2"/>
  <c r="W237" i="2"/>
  <c r="BK237" i="2"/>
  <c r="N237" i="2"/>
  <c r="BE237" i="2" s="1"/>
  <c r="BI233" i="2"/>
  <c r="BH233" i="2"/>
  <c r="BG233" i="2"/>
  <c r="BF233" i="2"/>
  <c r="AA233" i="2"/>
  <c r="Y233" i="2"/>
  <c r="W233" i="2"/>
  <c r="BK233" i="2"/>
  <c r="N233" i="2"/>
  <c r="BE233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18" i="2"/>
  <c r="BH218" i="2"/>
  <c r="BG218" i="2"/>
  <c r="BF218" i="2"/>
  <c r="AA218" i="2"/>
  <c r="Y218" i="2"/>
  <c r="W218" i="2"/>
  <c r="BK218" i="2"/>
  <c r="N218" i="2"/>
  <c r="BE218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94" i="2"/>
  <c r="BH194" i="2"/>
  <c r="BG194" i="2"/>
  <c r="BF194" i="2"/>
  <c r="AA194" i="2"/>
  <c r="Y194" i="2"/>
  <c r="W194" i="2"/>
  <c r="BK194" i="2"/>
  <c r="N194" i="2"/>
  <c r="BE194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3" i="2"/>
  <c r="BH183" i="2"/>
  <c r="BG183" i="2"/>
  <c r="BF183" i="2"/>
  <c r="AA183" i="2"/>
  <c r="Y183" i="2"/>
  <c r="W183" i="2"/>
  <c r="BK183" i="2"/>
  <c r="N183" i="2"/>
  <c r="BE183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58" i="2"/>
  <c r="BH158" i="2"/>
  <c r="BG158" i="2"/>
  <c r="BF158" i="2"/>
  <c r="AA158" i="2"/>
  <c r="AA157" i="2" s="1"/>
  <c r="Y158" i="2"/>
  <c r="Y157" i="2" s="1"/>
  <c r="W158" i="2"/>
  <c r="W157" i="2" s="1"/>
  <c r="BK158" i="2"/>
  <c r="BK157" i="2" s="1"/>
  <c r="N157" i="2" s="1"/>
  <c r="N94" i="2" s="1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4" i="2"/>
  <c r="BH144" i="2"/>
  <c r="BG144" i="2"/>
  <c r="BF144" i="2"/>
  <c r="AA144" i="2"/>
  <c r="Y144" i="2"/>
  <c r="W144" i="2"/>
  <c r="BK144" i="2"/>
  <c r="N144" i="2"/>
  <c r="BE144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6" i="2"/>
  <c r="BH136" i="2"/>
  <c r="BG136" i="2"/>
  <c r="BF136" i="2"/>
  <c r="AA136" i="2"/>
  <c r="AA135" i="2" s="1"/>
  <c r="Y136" i="2"/>
  <c r="Y135" i="2" s="1"/>
  <c r="W136" i="2"/>
  <c r="W135" i="2" s="1"/>
  <c r="BK136" i="2"/>
  <c r="BK135" i="2" s="1"/>
  <c r="N135" i="2" s="1"/>
  <c r="N91" i="2" s="1"/>
  <c r="N136" i="2"/>
  <c r="BE136" i="2" s="1"/>
  <c r="BI133" i="2"/>
  <c r="BH133" i="2"/>
  <c r="BG133" i="2"/>
  <c r="BF133" i="2"/>
  <c r="AA133" i="2"/>
  <c r="AA132" i="2" s="1"/>
  <c r="Y133" i="2"/>
  <c r="Y132" i="2" s="1"/>
  <c r="W133" i="2"/>
  <c r="W132" i="2" s="1"/>
  <c r="BK133" i="2"/>
  <c r="BK132" i="2" s="1"/>
  <c r="BE133" i="2"/>
  <c r="M127" i="2"/>
  <c r="M126" i="2"/>
  <c r="F126" i="2"/>
  <c r="F124" i="2"/>
  <c r="F122" i="2"/>
  <c r="M84" i="2"/>
  <c r="M83" i="2"/>
  <c r="F83" i="2"/>
  <c r="F81" i="2"/>
  <c r="F79" i="2"/>
  <c r="F127" i="2"/>
  <c r="M124" i="2"/>
  <c r="F6" i="2"/>
  <c r="F121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A250" i="2" l="1"/>
  <c r="BK148" i="2"/>
  <c r="N148" i="2" s="1"/>
  <c r="N93" i="2" s="1"/>
  <c r="M33" i="2"/>
  <c r="AW88" i="1" s="1"/>
  <c r="W148" i="2"/>
  <c r="AA148" i="2"/>
  <c r="W232" i="2"/>
  <c r="BK250" i="2"/>
  <c r="N250" i="2" s="1"/>
  <c r="N101" i="2" s="1"/>
  <c r="AA138" i="2"/>
  <c r="AA131" i="2" s="1"/>
  <c r="W160" i="2"/>
  <c r="Y168" i="2"/>
  <c r="AA201" i="2"/>
  <c r="BK232" i="2"/>
  <c r="N232" i="2" s="1"/>
  <c r="N99" i="2" s="1"/>
  <c r="AA241" i="2"/>
  <c r="BK260" i="2"/>
  <c r="N260" i="2" s="1"/>
  <c r="N102" i="2" s="1"/>
  <c r="Y260" i="2"/>
  <c r="Y265" i="2"/>
  <c r="H34" i="2"/>
  <c r="BB88" i="1" s="1"/>
  <c r="BB87" i="1" s="1"/>
  <c r="W33" i="1" s="1"/>
  <c r="BK138" i="2"/>
  <c r="N138" i="2" s="1"/>
  <c r="N92" i="2" s="1"/>
  <c r="Y160" i="2"/>
  <c r="AA168" i="2"/>
  <c r="BK201" i="2"/>
  <c r="N201" i="2" s="1"/>
  <c r="N98" i="2" s="1"/>
  <c r="Y232" i="2"/>
  <c r="BK241" i="2"/>
  <c r="N241" i="2" s="1"/>
  <c r="N100" i="2" s="1"/>
  <c r="W250" i="2"/>
  <c r="W260" i="2"/>
  <c r="F78" i="2"/>
  <c r="H35" i="2"/>
  <c r="BC88" i="1" s="1"/>
  <c r="BC87" i="1" s="1"/>
  <c r="W34" i="1" s="1"/>
  <c r="W138" i="2"/>
  <c r="Y148" i="2"/>
  <c r="AA160" i="2"/>
  <c r="BK168" i="2"/>
  <c r="N168" i="2" s="1"/>
  <c r="N97" i="2" s="1"/>
  <c r="W201" i="2"/>
  <c r="AA232" i="2"/>
  <c r="W241" i="2"/>
  <c r="Y250" i="2"/>
  <c r="BK265" i="2"/>
  <c r="N265" i="2" s="1"/>
  <c r="N103" i="2" s="1"/>
  <c r="H36" i="2"/>
  <c r="BD88" i="1" s="1"/>
  <c r="BD87" i="1" s="1"/>
  <c r="W35" i="1" s="1"/>
  <c r="Y138" i="2"/>
  <c r="BK160" i="2"/>
  <c r="N160" i="2" s="1"/>
  <c r="N96" i="2" s="1"/>
  <c r="W168" i="2"/>
  <c r="Y201" i="2"/>
  <c r="Y241" i="2"/>
  <c r="AA260" i="2"/>
  <c r="W131" i="2"/>
  <c r="N132" i="2"/>
  <c r="N90" i="2" s="1"/>
  <c r="M81" i="2"/>
  <c r="H33" i="2"/>
  <c r="BA88" i="1" s="1"/>
  <c r="BA87" i="1" s="1"/>
  <c r="F84" i="2"/>
  <c r="Y159" i="2" l="1"/>
  <c r="BK131" i="2"/>
  <c r="N131" i="2" s="1"/>
  <c r="N89" i="2" s="1"/>
  <c r="W159" i="2"/>
  <c r="W130" i="2" s="1"/>
  <c r="AU88" i="1" s="1"/>
  <c r="AU87" i="1" s="1"/>
  <c r="Y131" i="2"/>
  <c r="AX87" i="1"/>
  <c r="AA159" i="2"/>
  <c r="AA130" i="2" s="1"/>
  <c r="AY87" i="1"/>
  <c r="BK159" i="2"/>
  <c r="N159" i="2" s="1"/>
  <c r="N95" i="2" s="1"/>
  <c r="W32" i="1"/>
  <c r="AW87" i="1"/>
  <c r="AK32" i="1" s="1"/>
  <c r="BK130" i="2" l="1"/>
  <c r="N130" i="2" s="1"/>
  <c r="N88" i="2" s="1"/>
  <c r="Y130" i="2"/>
  <c r="BE109" i="2" l="1"/>
  <c r="M27" i="2"/>
  <c r="BE111" i="2"/>
  <c r="BE107" i="2"/>
  <c r="BE110" i="2"/>
  <c r="BE108" i="2"/>
  <c r="BE106" i="2"/>
  <c r="H32" i="2" l="1"/>
  <c r="AZ88" i="1" s="1"/>
  <c r="AZ87" i="1" s="1"/>
  <c r="AV87" i="1" s="1"/>
  <c r="N105" i="2"/>
  <c r="L113" i="2" s="1"/>
  <c r="M32" i="2"/>
  <c r="AV88" i="1" s="1"/>
  <c r="AT88" i="1" s="1"/>
  <c r="M28" i="2"/>
  <c r="M30" i="2" s="1"/>
  <c r="AS88" i="1" l="1"/>
  <c r="AS87" i="1" s="1"/>
  <c r="AT87" i="1"/>
  <c r="AG88" i="1"/>
  <c r="L38" i="2"/>
  <c r="AG87" i="1" l="1"/>
  <c r="AN88" i="1"/>
  <c r="AK26" i="1" l="1"/>
  <c r="AG94" i="1"/>
  <c r="AG93" i="1"/>
  <c r="AG92" i="1"/>
  <c r="AG91" i="1"/>
  <c r="AN87" i="1"/>
  <c r="AV92" i="1" l="1"/>
  <c r="BY92" i="1" s="1"/>
  <c r="CD92" i="1"/>
  <c r="AV94" i="1"/>
  <c r="BY94" i="1" s="1"/>
  <c r="CD94" i="1"/>
  <c r="AG90" i="1"/>
  <c r="AV91" i="1"/>
  <c r="BY91" i="1" s="1"/>
  <c r="CD91" i="1"/>
  <c r="AV93" i="1"/>
  <c r="BY93" i="1" s="1"/>
  <c r="CD93" i="1"/>
  <c r="AN94" i="1" l="1"/>
  <c r="AN92" i="1"/>
  <c r="AN93" i="1"/>
  <c r="AN91" i="1"/>
  <c r="AK27" i="1"/>
  <c r="AK29" i="1" s="1"/>
  <c r="AG96" i="1"/>
  <c r="AK31" i="1"/>
  <c r="W31" i="1"/>
  <c r="AN90" i="1" l="1"/>
  <c r="AN96" i="1" s="1"/>
  <c r="AK37" i="1"/>
</calcChain>
</file>

<file path=xl/sharedStrings.xml><?xml version="1.0" encoding="utf-8"?>
<sst xmlns="http://schemas.openxmlformats.org/spreadsheetml/2006/main" count="1837" uniqueCount="481">
  <si>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</si>
  <si>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</si>
  <si>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</si>
  <si>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</si>
  <si>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</si>
  <si>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</si>
  <si>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</si>
  <si>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</si>
  <si>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</si>
  <si>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</si>
  <si>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</si>
  <si>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</si>
  <si>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</si>
  <si>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</si>
  <si>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</si>
  <si>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</si>
  <si>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</si>
  <si>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170503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</si>
  <si>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</si>
  <si>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</si>
  <si>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chodeb obj.B,úst.422 a 426,4.NP, Areál Mendelu, Zemědělská 1,Brno</t>
  </si>
  <si>
    <t>JKSO:</t>
  </si>
  <si>
    <t>CC-CZ:</t>
  </si>
  <si>
    <t>Místo:</t>
  </si>
  <si>
    <t>BRNO</t>
  </si>
  <si>
    <t>Datum:</t>
  </si>
  <si>
    <t>18.5.2017</t>
  </si>
  <si>
    <t>Objednatel:</t>
  </si>
  <si>
    <t>IČ:</t>
  </si>
  <si>
    <t>Mendelova univerzita v Brně, Zemědělská 1,Brno</t>
  </si>
  <si>
    <t>DIČ:</t>
  </si>
  <si>
    <t>Zhotovitel:</t>
  </si>
  <si>
    <t>Vyplň údaj</t>
  </si>
  <si>
    <t>Projektant:</t>
  </si>
  <si>
    <t>ing.Pavel Skalka Brno</t>
  </si>
  <si>
    <t>True</t>
  </si>
  <si>
    <t>Zpracovatel:</t>
  </si>
  <si>
    <t>Kepertová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</si>
  <si>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</si>
  <si>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</si>
  <si>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</si>
  <si>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</si>
  <si>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</si>
  <si>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</si>
  <si>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</si>
  <si>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</si>
  <si>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</si>
  <si>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</si>
  <si>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</si>
  <si>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</si>
  <si>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</si>
  <si>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</si>
  <si>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</si>
  <si>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</si>
  <si>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</si>
  <si>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</si>
  <si>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</si>
  <si>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</si>
  <si>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</si>
  <si>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</si>
  <si>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</si>
  <si>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</si>
  <si>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</si>
  <si>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</si>
  <si>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</si>
  <si>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</si>
  <si>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</si>
  <si>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</si>
  <si>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</si>
  <si>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</si>
  <si>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</si>
  <si>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</si>
  <si>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</si>
  <si>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</si>
  <si>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</si>
  <si>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</si>
  <si>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</si>
  <si>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</si>
  <si>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</si>
  <si>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</si>
  <si>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</si>
  <si>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{654fba35-a5cb-4735-8e8b-f269c9a46aef}</t>
  </si>
  <si>
    <t>{00000000-0000-0000-0000-000000000000}</t>
  </si>
  <si>
    <t>/</t>
  </si>
  <si>
    <t>170503a</t>
  </si>
  <si>
    <t>D.1.4.1 ZDRAVOTNĚ TECHNICKÉ  INSTALACE</t>
  </si>
  <si>
    <t>1</t>
  </si>
  <si>
    <t>{d267a4ab-ed70-45cb-b983-8ccfb415eb22}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</si>
  <si>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</si>
  <si>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</si>
  <si>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</si>
  <si>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</si>
  <si>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</si>
  <si>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</si>
  <si>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</si>
  <si>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</si>
  <si>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</si>
  <si>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</si>
  <si>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</si>
  <si>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</si>
  <si>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</si>
  <si>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</si>
  <si>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</si>
  <si>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</si>
  <si>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</si>
  <si>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170503a - D.1.4.1 ZDRAVOTNĚ TECHNICKÉ  INSTALACE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</si>
  <si>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</si>
  <si>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</si>
  <si>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</si>
  <si>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</si>
  <si>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</si>
  <si>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</si>
  <si>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</si>
  <si>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</si>
  <si>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</si>
  <si>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</si>
  <si>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</si>
  <si>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</si>
  <si>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</si>
  <si>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</si>
  <si>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</si>
  <si>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</si>
  <si>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</si>
  <si>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</si>
  <si>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</si>
  <si>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</si>
  <si>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</si>
  <si>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</si>
  <si>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</si>
  <si>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</si>
  <si>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</si>
  <si>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</si>
  <si>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</si>
  <si>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</si>
  <si>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</si>
  <si>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</si>
  <si>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</si>
  <si>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</si>
  <si>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</si>
  <si>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</si>
  <si>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</si>
  <si>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</si>
  <si>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</si>
  <si>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</si>
  <si>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</si>
  <si>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</si>
  <si>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</si>
  <si>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</si>
  <si>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</si>
  <si>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</si>
  <si>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</si>
  <si>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</si>
  <si>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389381001</t>
  </si>
  <si>
    <t>Dobetonování stropních  konstrukcí</t>
  </si>
  <si>
    <t>m3</t>
  </si>
  <si>
    <t>4</t>
  </si>
  <si>
    <t>1164689864</t>
  </si>
  <si>
    <t>0,2*0,2*0,15*4</t>
  </si>
  <si>
    <t>VV</t>
  </si>
  <si>
    <t>612135101</t>
  </si>
  <si>
    <t>Hrubá výplň rýh ve stěnách maltou jakékoli šířky rýhy</t>
  </si>
  <si>
    <t>m2</t>
  </si>
  <si>
    <t>41457928</t>
  </si>
  <si>
    <t>0,7*27,5</t>
  </si>
  <si>
    <t>3</t>
  </si>
  <si>
    <t>974031142</t>
  </si>
  <si>
    <t>Vysekání rýh ve zdivu cihelném hl do 70 mm š do 70 mm</t>
  </si>
  <si>
    <t>m</t>
  </si>
  <si>
    <t>1978171000</t>
  </si>
  <si>
    <t>25+2,5</t>
  </si>
  <si>
    <t>977151123</t>
  </si>
  <si>
    <t>Jádrové vrty diamantovými korunkami  do stavebních materiálů</t>
  </si>
  <si>
    <t>943552767</t>
  </si>
  <si>
    <t>prostup - otvor 150 x 150 mm</t>
  </si>
  <si>
    <t>0,15*4*4</t>
  </si>
  <si>
    <t>5</t>
  </si>
  <si>
    <t>977151216</t>
  </si>
  <si>
    <t>Jádrové vrty dovrchní diamantovými korunkami do D 80 mm do stavebních materiálů</t>
  </si>
  <si>
    <t>-2075151278</t>
  </si>
  <si>
    <t>vrty pro stoupačky ve stropech tl. 150 mm</t>
  </si>
  <si>
    <t>2 křídla</t>
  </si>
  <si>
    <t>0,15*4*2</t>
  </si>
  <si>
    <t>6</t>
  </si>
  <si>
    <t>997013215</t>
  </si>
  <si>
    <t>Vnitrostaveništní doprava suti a vybouraných hmot pro budovy v do 18 m ručně</t>
  </si>
  <si>
    <t>t</t>
  </si>
  <si>
    <t>-154406002</t>
  </si>
  <si>
    <t>7</t>
  </si>
  <si>
    <t>997013509</t>
  </si>
  <si>
    <t>Příplatek k odvozu suti a vybouraných hmot na skládku ZKD 1 km přes 1 km</t>
  </si>
  <si>
    <t>694836914</t>
  </si>
  <si>
    <t>celkem 10 km, příplatek 9x</t>
  </si>
  <si>
    <t>1,192</t>
  </si>
  <si>
    <t>8</t>
  </si>
  <si>
    <t>997013511</t>
  </si>
  <si>
    <t>Odvoz suti a vybouraných hmot z meziskládky na skládku do 1 km s naložením a se složením</t>
  </si>
  <si>
    <t>-541580468</t>
  </si>
  <si>
    <t>9</t>
  </si>
  <si>
    <t>997013803</t>
  </si>
  <si>
    <t>Poplatek za uložení stavebního odpadu z keramických, betonových  materiálů na skládce (skládkovné)</t>
  </si>
  <si>
    <t>529965867</t>
  </si>
  <si>
    <t>1,192-0,352</t>
  </si>
  <si>
    <t>10</t>
  </si>
  <si>
    <t>997013812</t>
  </si>
  <si>
    <t>Poplatek za uložení stavebního odpadu z materiálu na bázi sádry na skládce (skládkovné)</t>
  </si>
  <si>
    <t>-806338524</t>
  </si>
  <si>
    <t>11</t>
  </si>
  <si>
    <t>998018003</t>
  </si>
  <si>
    <t>Přesun hmot ruční pro budovy v do 24 m</t>
  </si>
  <si>
    <t>-996195576</t>
  </si>
  <si>
    <t>12</t>
  </si>
  <si>
    <t>721174043</t>
  </si>
  <si>
    <t>Potrubí kanalizační plastové  připojovací systém DN 50</t>
  </si>
  <si>
    <t>16</t>
  </si>
  <si>
    <t>1206124531</t>
  </si>
  <si>
    <t>13</t>
  </si>
  <si>
    <t>721174025</t>
  </si>
  <si>
    <t>Potrubí kanalizační plastové odpadní systém  DN 100</t>
  </si>
  <si>
    <t>-1638512502</t>
  </si>
  <si>
    <t>14</t>
  </si>
  <si>
    <t>721194104</t>
  </si>
  <si>
    <t>Vyvedení a upevnění odpadních výpustek DN 40</t>
  </si>
  <si>
    <t>kus</t>
  </si>
  <si>
    <t>-90340786</t>
  </si>
  <si>
    <t>721194105</t>
  </si>
  <si>
    <t>Vyvedení a upevnění odpadních výpustek DN 50</t>
  </si>
  <si>
    <t>1893946796</t>
  </si>
  <si>
    <t>721194109</t>
  </si>
  <si>
    <t>Vyvedení a upevnění odpadních výpustek DN 100</t>
  </si>
  <si>
    <t>-903201004</t>
  </si>
  <si>
    <t>17</t>
  </si>
  <si>
    <t>721290111</t>
  </si>
  <si>
    <t>Zkouška těsnosti potrubí kanalizace vodou do DN 125</t>
  </si>
  <si>
    <t>-1504120429</t>
  </si>
  <si>
    <t>18</t>
  </si>
  <si>
    <t>998721203</t>
  </si>
  <si>
    <t>Přesun hmot procentní pro vnitřní kanalizace v objektech v do 24 m</t>
  </si>
  <si>
    <t>%</t>
  </si>
  <si>
    <t>-1749526963</t>
  </si>
  <si>
    <t>19</t>
  </si>
  <si>
    <t>722130234</t>
  </si>
  <si>
    <t>Potrubí vodovodní ocelové závitové pozinkované svařované běžné DN 32</t>
  </si>
  <si>
    <t>461864725</t>
  </si>
  <si>
    <t>nový rozvod požární vody</t>
  </si>
  <si>
    <t>1,0</t>
  </si>
  <si>
    <t>20</t>
  </si>
  <si>
    <t>722130236</t>
  </si>
  <si>
    <t>Potrubí vodovodní ocelové závitové pozinkované svařované běžné DN 50</t>
  </si>
  <si>
    <t>1457495448</t>
  </si>
  <si>
    <t>35,0</t>
  </si>
  <si>
    <t>722174022</t>
  </si>
  <si>
    <t>Potrubí vodovodní plastové PN 20 D 20 x 3,4 mm</t>
  </si>
  <si>
    <t>-257259977</t>
  </si>
  <si>
    <t>22</t>
  </si>
  <si>
    <t>722181242</t>
  </si>
  <si>
    <t>Ochrana vodovodního potrubí tl do 20 mm DN do 45 mm</t>
  </si>
  <si>
    <t>-1146736467</t>
  </si>
  <si>
    <t>25+1</t>
  </si>
  <si>
    <t>23</t>
  </si>
  <si>
    <t>722181243</t>
  </si>
  <si>
    <t>Ochrana vodovodního potrubí  tl do 20 mm DN do 63 mm</t>
  </si>
  <si>
    <t>1246634694</t>
  </si>
  <si>
    <t>24</t>
  </si>
  <si>
    <t>722190401</t>
  </si>
  <si>
    <t>Vyvedení a upevnění výpustku do DN 25</t>
  </si>
  <si>
    <t>-2135761016</t>
  </si>
  <si>
    <t>25</t>
  </si>
  <si>
    <t>722224115</t>
  </si>
  <si>
    <t>Kohout plnicí nebo vypouštěcí G 1/2 PN 10 s jedním závitem</t>
  </si>
  <si>
    <t>-1028531511</t>
  </si>
  <si>
    <t>požární vodovod</t>
  </si>
  <si>
    <t>26</t>
  </si>
  <si>
    <t>722239104</t>
  </si>
  <si>
    <t>Montáž armatur vodovodních se dvěma závity G 5/4</t>
  </si>
  <si>
    <t>-1693373207</t>
  </si>
  <si>
    <t>27</t>
  </si>
  <si>
    <t>M</t>
  </si>
  <si>
    <t>551PC12</t>
  </si>
  <si>
    <t>klapka zpětná DN 32</t>
  </si>
  <si>
    <t>32</t>
  </si>
  <si>
    <t>-1908399053</t>
  </si>
  <si>
    <t>28</t>
  </si>
  <si>
    <t>722232048</t>
  </si>
  <si>
    <t>Kohout kulový přímý G 2 PN 42 do 185°C vnitřní závit</t>
  </si>
  <si>
    <t>614756477</t>
  </si>
  <si>
    <t>29</t>
  </si>
  <si>
    <t>722250133</t>
  </si>
  <si>
    <t>soubor</t>
  </si>
  <si>
    <t>-1560464236</t>
  </si>
  <si>
    <t>30</t>
  </si>
  <si>
    <t>72227PC1</t>
  </si>
  <si>
    <t>Napojení na stávající rozvod vody</t>
  </si>
  <si>
    <t>soub</t>
  </si>
  <si>
    <t>876752731</t>
  </si>
  <si>
    <t>napojení rozvod studené vody</t>
  </si>
  <si>
    <t>31</t>
  </si>
  <si>
    <t>722290226</t>
  </si>
  <si>
    <t>Zkouška těsnosti vodovodního potrubí závitového do DN 50</t>
  </si>
  <si>
    <t>-862788137</t>
  </si>
  <si>
    <t>požární voda</t>
  </si>
  <si>
    <t>1,0+35,0</t>
  </si>
  <si>
    <t>vodovod potrubí</t>
  </si>
  <si>
    <t>20+5</t>
  </si>
  <si>
    <t>Součet</t>
  </si>
  <si>
    <t>998722203</t>
  </si>
  <si>
    <t>Přesun hmot procentní pro vnitřní vodovod v objektech v do 24 m</t>
  </si>
  <si>
    <t>-2035410553</t>
  </si>
  <si>
    <t>33</t>
  </si>
  <si>
    <t>725110814</t>
  </si>
  <si>
    <t>Demontáž klozetu Kombi, odsávací</t>
  </si>
  <si>
    <t>1529524721</t>
  </si>
  <si>
    <t>34</t>
  </si>
  <si>
    <t>725122817</t>
  </si>
  <si>
    <t>Demontáž pisoárových stání bez nádrže a jedním záchodkem</t>
  </si>
  <si>
    <t>1092620874</t>
  </si>
  <si>
    <t>35</t>
  </si>
  <si>
    <t>725210821</t>
  </si>
  <si>
    <t>Demontáž umyvadel bez výtokových armatur</t>
  </si>
  <si>
    <t>1690779053</t>
  </si>
  <si>
    <t>36</t>
  </si>
  <si>
    <t>7252108R1</t>
  </si>
  <si>
    <t>Demontáž umyvadel ,baterie,sifonu) a znovu montáž</t>
  </si>
  <si>
    <t>1188985520</t>
  </si>
  <si>
    <t>posunutí 5 m</t>
  </si>
  <si>
    <t>37</t>
  </si>
  <si>
    <t>725330820</t>
  </si>
  <si>
    <t>Demontáž výlevka diturvitová</t>
  </si>
  <si>
    <t>-939646778</t>
  </si>
  <si>
    <t>38</t>
  </si>
  <si>
    <t>725820801</t>
  </si>
  <si>
    <t>Demontáž baterie nástěnné do G 3 / 4</t>
  </si>
  <si>
    <t>758857525</t>
  </si>
  <si>
    <t>39</t>
  </si>
  <si>
    <t>725820802</t>
  </si>
  <si>
    <t>Demontáž baterie stojánkové do jednoho otvoru</t>
  </si>
  <si>
    <t>-353382384</t>
  </si>
  <si>
    <t>40</t>
  </si>
  <si>
    <t>725860811</t>
  </si>
  <si>
    <t>Demontáž uzávěrů zápachu jednoduchých</t>
  </si>
  <si>
    <t>-765089108</t>
  </si>
  <si>
    <t>41</t>
  </si>
  <si>
    <t>725590813</t>
  </si>
  <si>
    <t>Přemístění vnitrostaveništní demontovaných zařizovacích předmětů v objektech výšky do 24 m</t>
  </si>
  <si>
    <t>925112151</t>
  </si>
  <si>
    <t>42</t>
  </si>
  <si>
    <t>725111131</t>
  </si>
  <si>
    <t>Splachovač nádržkový plastový vysokopoložený</t>
  </si>
  <si>
    <t>531188067</t>
  </si>
  <si>
    <t>43</t>
  </si>
  <si>
    <t>551473240</t>
  </si>
  <si>
    <t xml:space="preserve">potrubí splachovací </t>
  </si>
  <si>
    <t>677739379</t>
  </si>
  <si>
    <t>44</t>
  </si>
  <si>
    <t>725112001</t>
  </si>
  <si>
    <t>Klozet keramický standardní samostatně stojící s hlubokým splachováním odpad vodorovný</t>
  </si>
  <si>
    <t>1680961829</t>
  </si>
  <si>
    <t>KI2</t>
  </si>
  <si>
    <t>45</t>
  </si>
  <si>
    <t>725112182</t>
  </si>
  <si>
    <t>Kombi klozet s úspornou armaturou odpad svislý</t>
  </si>
  <si>
    <t>1181314416</t>
  </si>
  <si>
    <t>ozn K1</t>
  </si>
  <si>
    <t>46</t>
  </si>
  <si>
    <t>551666120</t>
  </si>
  <si>
    <t>manžeta připojovací WC  DN 110</t>
  </si>
  <si>
    <t>77395023</t>
  </si>
  <si>
    <t>47</t>
  </si>
  <si>
    <t>551673940</t>
  </si>
  <si>
    <t>sedátko záchodové  plastové</t>
  </si>
  <si>
    <t>-630208671</t>
  </si>
  <si>
    <t>48</t>
  </si>
  <si>
    <t>725121512</t>
  </si>
  <si>
    <t>Pisoárový záchodek keramický bez splachovací nádrže s odsáváním a se svislým přívodem vody,nerez síto,sifon</t>
  </si>
  <si>
    <t>947002509</t>
  </si>
  <si>
    <t>49</t>
  </si>
  <si>
    <t>725811301</t>
  </si>
  <si>
    <t>Ventil tlačný samouzavírací s omezenou dobou výtoku 6 l/min G 1/2 pisoárový</t>
  </si>
  <si>
    <t>-1003759281</t>
  </si>
  <si>
    <t>50</t>
  </si>
  <si>
    <t>725331111</t>
  </si>
  <si>
    <t>Výlevka bez výtokových armatur keramická se sklopnou plastovou mřížkou 425 mm</t>
  </si>
  <si>
    <t>267801012</t>
  </si>
  <si>
    <t>51</t>
  </si>
  <si>
    <t>725821312</t>
  </si>
  <si>
    <t>Baterie dřezové (výlevka) nástěnné pákové s otáčivým kulatým ústím a délkou ramínka 300 mm</t>
  </si>
  <si>
    <t>-548730705</t>
  </si>
  <si>
    <t>52</t>
  </si>
  <si>
    <t>725211603</t>
  </si>
  <si>
    <t>Umyvadlo keramické připevněné na stěnu šrouby bílé bez krytu na sifon 600 mm</t>
  </si>
  <si>
    <t>785947161</t>
  </si>
  <si>
    <t>53</t>
  </si>
  <si>
    <t>725822661</t>
  </si>
  <si>
    <t>-775797492</t>
  </si>
  <si>
    <t>54</t>
  </si>
  <si>
    <t>725819401</t>
  </si>
  <si>
    <t>Montáž ventilů rohových G 1/2 s připojovací trubičkou</t>
  </si>
  <si>
    <t>1588565870</t>
  </si>
  <si>
    <t>55</t>
  </si>
  <si>
    <t>551456330</t>
  </si>
  <si>
    <t>ventil rohový 1/2" s flexi hadičkou</t>
  </si>
  <si>
    <t>1390575989</t>
  </si>
  <si>
    <t>56</t>
  </si>
  <si>
    <t>998725203</t>
  </si>
  <si>
    <t>Přesun hmot procentní pro zařizovací předměty v objektech v do 24 m</t>
  </si>
  <si>
    <t>1111677998</t>
  </si>
  <si>
    <t>57</t>
  </si>
  <si>
    <t>763121811</t>
  </si>
  <si>
    <t>Demontáž SDK předsazené/šachtové stěny s jednoduchou nosnou kcí opláštění jednoduché</t>
  </si>
  <si>
    <t>-39808073</t>
  </si>
  <si>
    <t>demontáž SDK desek stoupaček pro vedení vodovodu</t>
  </si>
  <si>
    <t>2+3+4NP - 2 křídla</t>
  </si>
  <si>
    <t>(0,25+0,6)*4,0*3*2</t>
  </si>
  <si>
    <t>58</t>
  </si>
  <si>
    <t>763164557</t>
  </si>
  <si>
    <t>SDK obklad  kcí tvaru L š přes 0,8 m desky 2xSDK 12,5 mm</t>
  </si>
  <si>
    <t>746804168</t>
  </si>
  <si>
    <t>znovu obklad vodovodních stoupaček</t>
  </si>
  <si>
    <t>59</t>
  </si>
  <si>
    <t>998763202</t>
  </si>
  <si>
    <t>Přesun hmot procentní pro dřevostavby v objektech v do 24 m</t>
  </si>
  <si>
    <t>1128841341</t>
  </si>
  <si>
    <t>60</t>
  </si>
  <si>
    <t>766431821</t>
  </si>
  <si>
    <t>Demontáž truhlářského obložení sloupů a pilířů z palubek</t>
  </si>
  <si>
    <t>1670188697</t>
  </si>
  <si>
    <t>bude znovu použito</t>
  </si>
  <si>
    <t>1NP - stoupačky 2 křídla</t>
  </si>
  <si>
    <t>(0,25+0,6)*4,0*2</t>
  </si>
  <si>
    <t>61</t>
  </si>
  <si>
    <t>766432321</t>
  </si>
  <si>
    <t>Montáž obložení sloupů a pilířů plochy přes 1 m2 palubkami modřínovými š do 60 mm</t>
  </si>
  <si>
    <t>1965475120</t>
  </si>
  <si>
    <t>znovu montáž demontovaného obkladu</t>
  </si>
  <si>
    <t>6,8</t>
  </si>
  <si>
    <t>62</t>
  </si>
  <si>
    <t>998766203</t>
  </si>
  <si>
    <t>Přesun hmot procentní pro konstrukce truhlářské v objektech v do 24 m</t>
  </si>
  <si>
    <t>-401745314</t>
  </si>
  <si>
    <t>63</t>
  </si>
  <si>
    <t>771471810</t>
  </si>
  <si>
    <t>Demontáž soklíků z dlaždic keramických kladených do malty rovných</t>
  </si>
  <si>
    <t>1828043805</t>
  </si>
  <si>
    <t>stoupačky - 2křídla</t>
  </si>
  <si>
    <t>0,85*4*2</t>
  </si>
  <si>
    <t>64</t>
  </si>
  <si>
    <t>771474113</t>
  </si>
  <si>
    <t>Montáž soklíků z dlaždic keramických rovných flexibilní lepidlo v do 120 mm</t>
  </si>
  <si>
    <t>-291639115</t>
  </si>
  <si>
    <t>dle demontáže</t>
  </si>
  <si>
    <t>65</t>
  </si>
  <si>
    <t>597613120</t>
  </si>
  <si>
    <t xml:space="preserve">sokl - podlahy (barevné) 30 x 8 x 0,8 cm I. j. </t>
  </si>
  <si>
    <t>633723915</t>
  </si>
  <si>
    <t>3*4*2</t>
  </si>
  <si>
    <t>66</t>
  </si>
  <si>
    <t>998771203</t>
  </si>
  <si>
    <t>Přesun hmot procentní pro podlahy z dlaždic v objektech v do 24 m</t>
  </si>
  <si>
    <t>953706332</t>
  </si>
  <si>
    <t>67</t>
  </si>
  <si>
    <t>783101203</t>
  </si>
  <si>
    <t>Jemné obroušení podkladu truhlářských konstrukcí před provedením nátěru</t>
  </si>
  <si>
    <t>-1494684805</t>
  </si>
  <si>
    <t>po provedení znovu montáže obložení</t>
  </si>
  <si>
    <t>68</t>
  </si>
  <si>
    <t>783118211</t>
  </si>
  <si>
    <t>Lakovací dvojnásobný syntetický nátěr truhlářských konstrukcí s mezibroušením</t>
  </si>
  <si>
    <t>1077208975</t>
  </si>
  <si>
    <t>69</t>
  </si>
  <si>
    <t>784181103</t>
  </si>
  <si>
    <t>Základní akrylátová jednonásobná penetrace podkladu v místnostech výšky do 5,00m</t>
  </si>
  <si>
    <t>618114134</t>
  </si>
  <si>
    <t>SDK</t>
  </si>
  <si>
    <t>20,4</t>
  </si>
  <si>
    <t>70</t>
  </si>
  <si>
    <t>784211103</t>
  </si>
  <si>
    <t>Dvojnásobné bílé malby ze směsí za mokra výborně otěruvzdorných v místnostech výšky do 5,00 m</t>
  </si>
  <si>
    <t>-1555073132</t>
  </si>
  <si>
    <t>VP - Vícepráce</t>
  </si>
  <si>
    <t>PN</t>
  </si>
  <si>
    <t>Hydrantový systém s tvarově stálou hadicí D 19 x 30 m celoplechový</t>
  </si>
  <si>
    <t>Baterie umyvadlové samouzavírací tlačné s výtokem po dobu 9-16 s a 5 l/min, antivandal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</si>
</sst>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u/>
      <sz val="11"/>
      <color theme="10"/>
      <name val="Calibri"/>
      <scheme val="minor"/>
    </font>
    <font>
      <sz val="10"/>
      <color rgb="FF00336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2">
    <xf numFmtId="0" fontId="0" fillId="0" borderId="0" xfId="0"/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 applyProtection="1"/>
    <xf numFmtId="167" fontId="0" fillId="4" borderId="25" xfId="0" applyNumberFormat="1" applyFont="1" applyFill="1" applyBorder="1" applyAlignment="1" applyProtection="1">
      <alignment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14" fillId="2" borderId="0" xfId="1" applyFont="1" applyFill="1" applyAlignment="1" applyProtection="1">
      <alignment horizontal="center"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0" xfId="0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5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4" fontId="0" fillId="0" borderId="0" xfId="0" applyNumberFormat="1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26" fillId="6" borderId="0" xfId="0" applyFont="1" applyFill="1" applyBorder="1" applyAlignment="1" applyProtection="1">
      <alignment horizontal="left"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left" vertical="center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6" xfId="0" applyBorder="1" applyProtection="1"/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1" applyFont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</xf>
    <xf numFmtId="0" fontId="23" fillId="4" borderId="12" xfId="0" applyFont="1" applyFill="1" applyBorder="1" applyAlignment="1" applyProtection="1">
      <alignment horizontal="center" vertical="center"/>
    </xf>
    <xf numFmtId="4" fontId="23" fillId="0" borderId="13" xfId="0" applyNumberFormat="1" applyFont="1" applyBorder="1" applyAlignment="1" applyProtection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</xf>
    <xf numFmtId="0" fontId="23" fillId="4" borderId="0" xfId="0" applyFont="1" applyFill="1" applyBorder="1" applyAlignment="1" applyProtection="1">
      <alignment horizontal="center" vertical="center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</xf>
    <xf numFmtId="0" fontId="23" fillId="4" borderId="17" xfId="0" applyFont="1" applyFill="1" applyBorder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E14" sqref="E14:AJ14"/>
    </sheetView>
  </sheetViews>
  <sheetFormatPr defaultRowHeight="13.5"/>
  <cols>
    <col min="1" max="1" width="8.33203125" style="16" customWidth="1"/>
    <col min="2" max="2" width="1.6640625" style="16" customWidth="1"/>
    <col min="3" max="3" width="4.1640625" style="16" customWidth="1"/>
    <col min="4" max="33" width="2.5" style="16" customWidth="1"/>
    <col min="34" max="34" width="3.33203125" style="16" customWidth="1"/>
    <col min="35" max="37" width="2.5" style="16" customWidth="1"/>
    <col min="38" max="38" width="8.33203125" style="16" customWidth="1"/>
    <col min="39" max="39" width="3.33203125" style="16" customWidth="1"/>
    <col min="40" max="40" width="13.33203125" style="16" customWidth="1"/>
    <col min="41" max="41" width="7.5" style="16" customWidth="1"/>
    <col min="42" max="42" width="4.1640625" style="16" customWidth="1"/>
    <col min="43" max="43" width="1.6640625" style="16" customWidth="1"/>
    <col min="44" max="44" width="13.6640625" style="16" customWidth="1"/>
    <col min="45" max="46" width="25.83203125" style="16" hidden="1" customWidth="1"/>
    <col min="47" max="47" width="25" style="16" hidden="1" customWidth="1"/>
    <col min="48" max="52" width="21.6640625" style="16" hidden="1" customWidth="1"/>
    <col min="53" max="53" width="19.1640625" style="16" hidden="1" customWidth="1"/>
    <col min="54" max="54" width="25" style="16" hidden="1" customWidth="1"/>
    <col min="55" max="56" width="19.1640625" style="16" hidden="1" customWidth="1"/>
    <col min="57" max="57" width="66.5" style="16" customWidth="1"/>
    <col min="58" max="70" width="9.33203125" style="16"/>
    <col min="71" max="89" width="9.33203125" style="16" hidden="1"/>
    <col min="90" max="16384" width="9.33203125" style="16"/>
  </cols>
  <sheetData>
    <row r="1" spans="1:73" ht="21.4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1" t="s">
        <v>4</v>
      </c>
      <c r="BB1" s="1" t="s">
        <v>5</v>
      </c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199" t="s">
        <v>6</v>
      </c>
      <c r="BU1" s="199" t="s">
        <v>6</v>
      </c>
    </row>
    <row r="2" spans="1:73" ht="36.950000000000003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6" t="s">
        <v>12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8"/>
      <c r="AS4" s="29" t="s">
        <v>13</v>
      </c>
      <c r="BE4" s="200" t="s">
        <v>14</v>
      </c>
      <c r="BS4" s="21" t="s">
        <v>15</v>
      </c>
    </row>
    <row r="5" spans="1:73" ht="14.45" customHeight="1">
      <c r="B5" s="25"/>
      <c r="C5" s="30"/>
      <c r="D5" s="201" t="s">
        <v>16</v>
      </c>
      <c r="E5" s="30"/>
      <c r="F5" s="30"/>
      <c r="G5" s="30"/>
      <c r="H5" s="30"/>
      <c r="I5" s="30"/>
      <c r="J5" s="30"/>
      <c r="K5" s="43" t="s">
        <v>17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30"/>
      <c r="AQ5" s="28"/>
      <c r="BE5" s="203" t="s">
        <v>18</v>
      </c>
      <c r="BS5" s="21" t="s">
        <v>9</v>
      </c>
    </row>
    <row r="6" spans="1:73" ht="36.950000000000003" customHeight="1">
      <c r="B6" s="25"/>
      <c r="C6" s="30"/>
      <c r="D6" s="37" t="s">
        <v>19</v>
      </c>
      <c r="E6" s="30"/>
      <c r="F6" s="30"/>
      <c r="G6" s="30"/>
      <c r="H6" s="30"/>
      <c r="I6" s="30"/>
      <c r="J6" s="30"/>
      <c r="K6" s="38" t="s">
        <v>20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30"/>
      <c r="AQ6" s="28"/>
      <c r="BE6" s="204"/>
      <c r="BS6" s="21" t="s">
        <v>9</v>
      </c>
    </row>
    <row r="7" spans="1:73" ht="14.45" customHeight="1">
      <c r="B7" s="25"/>
      <c r="C7" s="30"/>
      <c r="D7" s="31" t="s">
        <v>21</v>
      </c>
      <c r="E7" s="30"/>
      <c r="F7" s="30"/>
      <c r="G7" s="30"/>
      <c r="H7" s="30"/>
      <c r="I7" s="30"/>
      <c r="J7" s="30"/>
      <c r="K7" s="41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1" t="s">
        <v>22</v>
      </c>
      <c r="AL7" s="30"/>
      <c r="AM7" s="30"/>
      <c r="AN7" s="41" t="s">
        <v>5</v>
      </c>
      <c r="AO7" s="30"/>
      <c r="AP7" s="30"/>
      <c r="AQ7" s="28"/>
      <c r="BE7" s="204"/>
      <c r="BS7" s="21" t="s">
        <v>9</v>
      </c>
    </row>
    <row r="8" spans="1:73" ht="14.45" customHeight="1">
      <c r="B8" s="25"/>
      <c r="C8" s="30"/>
      <c r="D8" s="31" t="s">
        <v>23</v>
      </c>
      <c r="E8" s="30"/>
      <c r="F8" s="30"/>
      <c r="G8" s="30"/>
      <c r="H8" s="30"/>
      <c r="I8" s="30"/>
      <c r="J8" s="30"/>
      <c r="K8" s="41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1" t="s">
        <v>25</v>
      </c>
      <c r="AL8" s="30"/>
      <c r="AM8" s="30"/>
      <c r="AN8" s="8" t="s">
        <v>26</v>
      </c>
      <c r="AO8" s="30"/>
      <c r="AP8" s="30"/>
      <c r="AQ8" s="28"/>
      <c r="BE8" s="204"/>
      <c r="BS8" s="21" t="s">
        <v>9</v>
      </c>
    </row>
    <row r="9" spans="1:73" ht="14.45" customHeight="1">
      <c r="B9" s="25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8"/>
      <c r="BE9" s="204"/>
      <c r="BS9" s="21" t="s">
        <v>9</v>
      </c>
    </row>
    <row r="10" spans="1:73" ht="14.45" customHeight="1">
      <c r="B10" s="25"/>
      <c r="C10" s="30"/>
      <c r="D10" s="3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1" t="s">
        <v>28</v>
      </c>
      <c r="AL10" s="30"/>
      <c r="AM10" s="30"/>
      <c r="AN10" s="41" t="s">
        <v>5</v>
      </c>
      <c r="AO10" s="30"/>
      <c r="AP10" s="30"/>
      <c r="AQ10" s="28"/>
      <c r="BE10" s="204"/>
      <c r="BS10" s="21" t="s">
        <v>9</v>
      </c>
    </row>
    <row r="11" spans="1:73" ht="18.399999999999999" customHeight="1">
      <c r="B11" s="25"/>
      <c r="C11" s="30"/>
      <c r="D11" s="30"/>
      <c r="E11" s="41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1" t="s">
        <v>30</v>
      </c>
      <c r="AL11" s="30"/>
      <c r="AM11" s="30"/>
      <c r="AN11" s="41" t="s">
        <v>5</v>
      </c>
      <c r="AO11" s="30"/>
      <c r="AP11" s="30"/>
      <c r="AQ11" s="28"/>
      <c r="BE11" s="204"/>
      <c r="BS11" s="21" t="s">
        <v>9</v>
      </c>
    </row>
    <row r="12" spans="1:73" ht="6.95" customHeight="1">
      <c r="B12" s="25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8"/>
      <c r="BE12" s="204"/>
      <c r="BS12" s="21" t="s">
        <v>9</v>
      </c>
    </row>
    <row r="13" spans="1:73" ht="14.45" customHeight="1">
      <c r="B13" s="25"/>
      <c r="C13" s="30"/>
      <c r="D13" s="3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1" t="s">
        <v>28</v>
      </c>
      <c r="AL13" s="30"/>
      <c r="AM13" s="30"/>
      <c r="AN13" s="7" t="s">
        <v>32</v>
      </c>
      <c r="AO13" s="30"/>
      <c r="AP13" s="30"/>
      <c r="AQ13" s="28"/>
      <c r="BE13" s="204"/>
      <c r="BS13" s="21" t="s">
        <v>9</v>
      </c>
    </row>
    <row r="14" spans="1:73" ht="15">
      <c r="B14" s="25"/>
      <c r="C14" s="30"/>
      <c r="D14" s="30"/>
      <c r="E14" s="10" t="s">
        <v>32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31" t="s">
        <v>30</v>
      </c>
      <c r="AL14" s="30"/>
      <c r="AM14" s="30"/>
      <c r="AN14" s="7" t="s">
        <v>32</v>
      </c>
      <c r="AO14" s="30"/>
      <c r="AP14" s="30"/>
      <c r="AQ14" s="28"/>
      <c r="BE14" s="204"/>
      <c r="BS14" s="21" t="s">
        <v>9</v>
      </c>
    </row>
    <row r="15" spans="1:73" ht="6.95" customHeight="1">
      <c r="B15" s="25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8"/>
      <c r="BE15" s="204"/>
      <c r="BS15" s="21" t="s">
        <v>6</v>
      </c>
    </row>
    <row r="16" spans="1:73" ht="14.45" customHeight="1">
      <c r="B16" s="25"/>
      <c r="C16" s="30"/>
      <c r="D16" s="3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1" t="s">
        <v>28</v>
      </c>
      <c r="AL16" s="30"/>
      <c r="AM16" s="30"/>
      <c r="AN16" s="41" t="s">
        <v>5</v>
      </c>
      <c r="AO16" s="30"/>
      <c r="AP16" s="30"/>
      <c r="AQ16" s="28"/>
      <c r="BE16" s="204"/>
      <c r="BS16" s="21" t="s">
        <v>6</v>
      </c>
    </row>
    <row r="17" spans="2:71" ht="18.399999999999999" customHeight="1">
      <c r="B17" s="25"/>
      <c r="C17" s="30"/>
      <c r="D17" s="30"/>
      <c r="E17" s="41" t="s">
        <v>34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1" t="s">
        <v>30</v>
      </c>
      <c r="AL17" s="30"/>
      <c r="AM17" s="30"/>
      <c r="AN17" s="41" t="s">
        <v>5</v>
      </c>
      <c r="AO17" s="30"/>
      <c r="AP17" s="30"/>
      <c r="AQ17" s="28"/>
      <c r="BE17" s="204"/>
      <c r="BS17" s="21" t="s">
        <v>35</v>
      </c>
    </row>
    <row r="18" spans="2:71" ht="6.95" customHeight="1">
      <c r="B18" s="25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8"/>
      <c r="BE18" s="204"/>
      <c r="BS18" s="21" t="s">
        <v>9</v>
      </c>
    </row>
    <row r="19" spans="2:71" ht="14.45" customHeight="1">
      <c r="B19" s="25"/>
      <c r="C19" s="30"/>
      <c r="D19" s="31" t="s">
        <v>36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1" t="s">
        <v>28</v>
      </c>
      <c r="AL19" s="30"/>
      <c r="AM19" s="30"/>
      <c r="AN19" s="41" t="s">
        <v>5</v>
      </c>
      <c r="AO19" s="30"/>
      <c r="AP19" s="30"/>
      <c r="AQ19" s="28"/>
      <c r="BE19" s="204"/>
      <c r="BS19" s="21" t="s">
        <v>9</v>
      </c>
    </row>
    <row r="20" spans="2:71" ht="18.399999999999999" customHeight="1">
      <c r="B20" s="25"/>
      <c r="C20" s="30"/>
      <c r="D20" s="30"/>
      <c r="E20" s="41" t="s">
        <v>37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1" t="s">
        <v>30</v>
      </c>
      <c r="AL20" s="30"/>
      <c r="AM20" s="30"/>
      <c r="AN20" s="41" t="s">
        <v>5</v>
      </c>
      <c r="AO20" s="30"/>
      <c r="AP20" s="30"/>
      <c r="AQ20" s="28"/>
      <c r="BE20" s="204"/>
    </row>
    <row r="21" spans="2:71" ht="6.95" customHeight="1">
      <c r="B21" s="2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8"/>
      <c r="BE21" s="204"/>
    </row>
    <row r="22" spans="2:71" ht="15">
      <c r="B22" s="25"/>
      <c r="C22" s="30"/>
      <c r="D22" s="31" t="s">
        <v>38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8"/>
      <c r="BE22" s="204"/>
    </row>
    <row r="23" spans="2:71" ht="22.5" customHeight="1">
      <c r="B23" s="25"/>
      <c r="C23" s="30"/>
      <c r="D23" s="30"/>
      <c r="E23" s="44" t="s">
        <v>5</v>
      </c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30"/>
      <c r="AP23" s="30"/>
      <c r="AQ23" s="28"/>
      <c r="BE23" s="204"/>
    </row>
    <row r="24" spans="2:71" ht="6.95" customHeight="1">
      <c r="B24" s="2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8"/>
      <c r="BE24" s="204"/>
    </row>
    <row r="25" spans="2:71" ht="6.95" customHeight="1">
      <c r="B25" s="25"/>
      <c r="C25" s="30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30"/>
      <c r="AQ25" s="28"/>
      <c r="BE25" s="204"/>
    </row>
    <row r="26" spans="2:71" ht="14.45" customHeight="1">
      <c r="B26" s="25"/>
      <c r="C26" s="30"/>
      <c r="D26" s="48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7">
        <f>ROUND(AG87,2)</f>
        <v>0</v>
      </c>
      <c r="AL26" s="202"/>
      <c r="AM26" s="202"/>
      <c r="AN26" s="202"/>
      <c r="AO26" s="202"/>
      <c r="AP26" s="30"/>
      <c r="AQ26" s="28"/>
      <c r="BE26" s="204"/>
    </row>
    <row r="27" spans="2:71" ht="14.45" customHeight="1">
      <c r="B27" s="25"/>
      <c r="C27" s="30"/>
      <c r="D27" s="48" t="s">
        <v>40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7">
        <f>ROUND(AG90,2)</f>
        <v>0</v>
      </c>
      <c r="AL27" s="47"/>
      <c r="AM27" s="47"/>
      <c r="AN27" s="47"/>
      <c r="AO27" s="47"/>
      <c r="AP27" s="30"/>
      <c r="AQ27" s="28"/>
      <c r="BE27" s="204"/>
    </row>
    <row r="28" spans="2:71" s="34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40"/>
      <c r="BE28" s="204"/>
    </row>
    <row r="29" spans="2:71" s="34" customFormat="1" ht="25.9" customHeight="1">
      <c r="B29" s="35"/>
      <c r="C29" s="36"/>
      <c r="D29" s="206" t="s">
        <v>41</v>
      </c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8">
        <f>ROUND(AK26+AK27,2)</f>
        <v>0</v>
      </c>
      <c r="AL29" s="209"/>
      <c r="AM29" s="209"/>
      <c r="AN29" s="209"/>
      <c r="AO29" s="209"/>
      <c r="AP29" s="36"/>
      <c r="AQ29" s="40"/>
      <c r="BE29" s="204"/>
    </row>
    <row r="30" spans="2:71" s="34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40"/>
      <c r="BE30" s="204"/>
    </row>
    <row r="31" spans="2:71" s="216" customFormat="1" ht="14.45" customHeight="1">
      <c r="B31" s="210"/>
      <c r="C31" s="211"/>
      <c r="D31" s="51" t="s">
        <v>42</v>
      </c>
      <c r="E31" s="211"/>
      <c r="F31" s="51" t="s">
        <v>43</v>
      </c>
      <c r="G31" s="211"/>
      <c r="H31" s="211"/>
      <c r="I31" s="211"/>
      <c r="J31" s="211"/>
      <c r="K31" s="211"/>
      <c r="L31" s="212">
        <v>0.21</v>
      </c>
      <c r="M31" s="213"/>
      <c r="N31" s="213"/>
      <c r="O31" s="213"/>
      <c r="P31" s="211"/>
      <c r="Q31" s="211"/>
      <c r="R31" s="211"/>
      <c r="S31" s="211"/>
      <c r="T31" s="149" t="s">
        <v>44</v>
      </c>
      <c r="U31" s="211"/>
      <c r="V31" s="211"/>
      <c r="W31" s="214">
        <f>ROUND(AZ87+SUM(CD91:CD95),2)</f>
        <v>0</v>
      </c>
      <c r="X31" s="213"/>
      <c r="Y31" s="213"/>
      <c r="Z31" s="213"/>
      <c r="AA31" s="213"/>
      <c r="AB31" s="213"/>
      <c r="AC31" s="213"/>
      <c r="AD31" s="213"/>
      <c r="AE31" s="213"/>
      <c r="AF31" s="211"/>
      <c r="AG31" s="211"/>
      <c r="AH31" s="211"/>
      <c r="AI31" s="211"/>
      <c r="AJ31" s="211"/>
      <c r="AK31" s="214">
        <f>ROUND(AV87+SUM(BY91:BY95),2)</f>
        <v>0</v>
      </c>
      <c r="AL31" s="213"/>
      <c r="AM31" s="213"/>
      <c r="AN31" s="213"/>
      <c r="AO31" s="213"/>
      <c r="AP31" s="211"/>
      <c r="AQ31" s="215"/>
      <c r="BE31" s="204"/>
    </row>
    <row r="32" spans="2:71" s="216" customFormat="1" ht="14.45" customHeight="1">
      <c r="B32" s="210"/>
      <c r="C32" s="211"/>
      <c r="D32" s="211"/>
      <c r="E32" s="211"/>
      <c r="F32" s="51" t="s">
        <v>45</v>
      </c>
      <c r="G32" s="211"/>
      <c r="H32" s="211"/>
      <c r="I32" s="211"/>
      <c r="J32" s="211"/>
      <c r="K32" s="211"/>
      <c r="L32" s="212">
        <v>0.15</v>
      </c>
      <c r="M32" s="213"/>
      <c r="N32" s="213"/>
      <c r="O32" s="213"/>
      <c r="P32" s="211"/>
      <c r="Q32" s="211"/>
      <c r="R32" s="211"/>
      <c r="S32" s="211"/>
      <c r="T32" s="149" t="s">
        <v>44</v>
      </c>
      <c r="U32" s="211"/>
      <c r="V32" s="211"/>
      <c r="W32" s="214">
        <f>ROUND(BA87+SUM(CE91:CE95),2)</f>
        <v>0</v>
      </c>
      <c r="X32" s="213"/>
      <c r="Y32" s="213"/>
      <c r="Z32" s="213"/>
      <c r="AA32" s="213"/>
      <c r="AB32" s="213"/>
      <c r="AC32" s="213"/>
      <c r="AD32" s="213"/>
      <c r="AE32" s="213"/>
      <c r="AF32" s="211"/>
      <c r="AG32" s="211"/>
      <c r="AH32" s="211"/>
      <c r="AI32" s="211"/>
      <c r="AJ32" s="211"/>
      <c r="AK32" s="214">
        <f>ROUND(AW87+SUM(BZ91:BZ95),2)</f>
        <v>0</v>
      </c>
      <c r="AL32" s="213"/>
      <c r="AM32" s="213"/>
      <c r="AN32" s="213"/>
      <c r="AO32" s="213"/>
      <c r="AP32" s="211"/>
      <c r="AQ32" s="215"/>
      <c r="BE32" s="204"/>
    </row>
    <row r="33" spans="2:57" s="216" customFormat="1" ht="14.45" hidden="1" customHeight="1">
      <c r="B33" s="210"/>
      <c r="C33" s="211"/>
      <c r="D33" s="211"/>
      <c r="E33" s="211"/>
      <c r="F33" s="51" t="s">
        <v>46</v>
      </c>
      <c r="G33" s="211"/>
      <c r="H33" s="211"/>
      <c r="I33" s="211"/>
      <c r="J33" s="211"/>
      <c r="K33" s="211"/>
      <c r="L33" s="212">
        <v>0.21</v>
      </c>
      <c r="M33" s="213"/>
      <c r="N33" s="213"/>
      <c r="O33" s="213"/>
      <c r="P33" s="211"/>
      <c r="Q33" s="211"/>
      <c r="R33" s="211"/>
      <c r="S33" s="211"/>
      <c r="T33" s="149" t="s">
        <v>44</v>
      </c>
      <c r="U33" s="211"/>
      <c r="V33" s="211"/>
      <c r="W33" s="214">
        <f>ROUND(BB87+SUM(CF91:CF95),2)</f>
        <v>0</v>
      </c>
      <c r="X33" s="213"/>
      <c r="Y33" s="213"/>
      <c r="Z33" s="213"/>
      <c r="AA33" s="213"/>
      <c r="AB33" s="213"/>
      <c r="AC33" s="213"/>
      <c r="AD33" s="213"/>
      <c r="AE33" s="213"/>
      <c r="AF33" s="211"/>
      <c r="AG33" s="211"/>
      <c r="AH33" s="211"/>
      <c r="AI33" s="211"/>
      <c r="AJ33" s="211"/>
      <c r="AK33" s="214">
        <v>0</v>
      </c>
      <c r="AL33" s="213"/>
      <c r="AM33" s="213"/>
      <c r="AN33" s="213"/>
      <c r="AO33" s="213"/>
      <c r="AP33" s="211"/>
      <c r="AQ33" s="215"/>
      <c r="BE33" s="204"/>
    </row>
    <row r="34" spans="2:57" s="216" customFormat="1" ht="14.45" hidden="1" customHeight="1">
      <c r="B34" s="210"/>
      <c r="C34" s="211"/>
      <c r="D34" s="211"/>
      <c r="E34" s="211"/>
      <c r="F34" s="51" t="s">
        <v>47</v>
      </c>
      <c r="G34" s="211"/>
      <c r="H34" s="211"/>
      <c r="I34" s="211"/>
      <c r="J34" s="211"/>
      <c r="K34" s="211"/>
      <c r="L34" s="212">
        <v>0.15</v>
      </c>
      <c r="M34" s="213"/>
      <c r="N34" s="213"/>
      <c r="O34" s="213"/>
      <c r="P34" s="211"/>
      <c r="Q34" s="211"/>
      <c r="R34" s="211"/>
      <c r="S34" s="211"/>
      <c r="T34" s="149" t="s">
        <v>44</v>
      </c>
      <c r="U34" s="211"/>
      <c r="V34" s="211"/>
      <c r="W34" s="214">
        <f>ROUND(BC87+SUM(CG91:CG95),2)</f>
        <v>0</v>
      </c>
      <c r="X34" s="213"/>
      <c r="Y34" s="213"/>
      <c r="Z34" s="213"/>
      <c r="AA34" s="213"/>
      <c r="AB34" s="213"/>
      <c r="AC34" s="213"/>
      <c r="AD34" s="213"/>
      <c r="AE34" s="213"/>
      <c r="AF34" s="211"/>
      <c r="AG34" s="211"/>
      <c r="AH34" s="211"/>
      <c r="AI34" s="211"/>
      <c r="AJ34" s="211"/>
      <c r="AK34" s="214">
        <v>0</v>
      </c>
      <c r="AL34" s="213"/>
      <c r="AM34" s="213"/>
      <c r="AN34" s="213"/>
      <c r="AO34" s="213"/>
      <c r="AP34" s="211"/>
      <c r="AQ34" s="215"/>
      <c r="BE34" s="204"/>
    </row>
    <row r="35" spans="2:57" s="216" customFormat="1" ht="14.45" hidden="1" customHeight="1">
      <c r="B35" s="210"/>
      <c r="C35" s="211"/>
      <c r="D35" s="211"/>
      <c r="E35" s="211"/>
      <c r="F35" s="51" t="s">
        <v>48</v>
      </c>
      <c r="G35" s="211"/>
      <c r="H35" s="211"/>
      <c r="I35" s="211"/>
      <c r="J35" s="211"/>
      <c r="K35" s="211"/>
      <c r="L35" s="212">
        <v>0</v>
      </c>
      <c r="M35" s="213"/>
      <c r="N35" s="213"/>
      <c r="O35" s="213"/>
      <c r="P35" s="211"/>
      <c r="Q35" s="211"/>
      <c r="R35" s="211"/>
      <c r="S35" s="211"/>
      <c r="T35" s="149" t="s">
        <v>44</v>
      </c>
      <c r="U35" s="211"/>
      <c r="V35" s="211"/>
      <c r="W35" s="214">
        <f>ROUND(BD87+SUM(CH91:CH95),2)</f>
        <v>0</v>
      </c>
      <c r="X35" s="213"/>
      <c r="Y35" s="213"/>
      <c r="Z35" s="213"/>
      <c r="AA35" s="213"/>
      <c r="AB35" s="213"/>
      <c r="AC35" s="213"/>
      <c r="AD35" s="213"/>
      <c r="AE35" s="213"/>
      <c r="AF35" s="211"/>
      <c r="AG35" s="211"/>
      <c r="AH35" s="211"/>
      <c r="AI35" s="211"/>
      <c r="AJ35" s="211"/>
      <c r="AK35" s="214">
        <v>0</v>
      </c>
      <c r="AL35" s="213"/>
      <c r="AM35" s="213"/>
      <c r="AN35" s="213"/>
      <c r="AO35" s="213"/>
      <c r="AP35" s="211"/>
      <c r="AQ35" s="215"/>
    </row>
    <row r="36" spans="2:57" s="34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40"/>
    </row>
    <row r="37" spans="2:57" s="34" customFormat="1" ht="25.9" customHeight="1">
      <c r="B37" s="35"/>
      <c r="C37" s="217"/>
      <c r="D37" s="218" t="s">
        <v>49</v>
      </c>
      <c r="E37" s="219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20" t="s">
        <v>50</v>
      </c>
      <c r="U37" s="219"/>
      <c r="V37" s="219"/>
      <c r="W37" s="219"/>
      <c r="X37" s="221" t="s">
        <v>51</v>
      </c>
      <c r="Y37" s="222"/>
      <c r="Z37" s="222"/>
      <c r="AA37" s="222"/>
      <c r="AB37" s="222"/>
      <c r="AC37" s="219"/>
      <c r="AD37" s="219"/>
      <c r="AE37" s="219"/>
      <c r="AF37" s="219"/>
      <c r="AG37" s="219"/>
      <c r="AH37" s="219"/>
      <c r="AI37" s="219"/>
      <c r="AJ37" s="219"/>
      <c r="AK37" s="223">
        <f>SUM(AK29:AK35)</f>
        <v>0</v>
      </c>
      <c r="AL37" s="222"/>
      <c r="AM37" s="222"/>
      <c r="AN37" s="222"/>
      <c r="AO37" s="224"/>
      <c r="AP37" s="217"/>
      <c r="AQ37" s="40"/>
    </row>
    <row r="38" spans="2:57" s="34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40"/>
    </row>
    <row r="39" spans="2:57">
      <c r="B39" s="25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28"/>
    </row>
    <row r="40" spans="2:57">
      <c r="B40" s="2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28"/>
    </row>
    <row r="41" spans="2:57">
      <c r="B41" s="25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8"/>
    </row>
    <row r="42" spans="2:57">
      <c r="B42" s="2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8"/>
    </row>
    <row r="43" spans="2:57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8"/>
    </row>
    <row r="44" spans="2:57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8"/>
    </row>
    <row r="45" spans="2:57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8"/>
    </row>
    <row r="46" spans="2:57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8"/>
    </row>
    <row r="47" spans="2:5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8"/>
    </row>
    <row r="48" spans="2:57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8"/>
    </row>
    <row r="49" spans="2:43" s="34" customFormat="1" ht="15">
      <c r="B49" s="35"/>
      <c r="C49" s="36"/>
      <c r="D49" s="62" t="s">
        <v>52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63"/>
      <c r="AA49" s="36"/>
      <c r="AB49" s="36"/>
      <c r="AC49" s="62" t="s">
        <v>53</v>
      </c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63"/>
      <c r="AP49" s="36"/>
      <c r="AQ49" s="40"/>
    </row>
    <row r="50" spans="2:43">
      <c r="B50" s="25"/>
      <c r="C50" s="30"/>
      <c r="D50" s="64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65"/>
      <c r="AA50" s="30"/>
      <c r="AB50" s="30"/>
      <c r="AC50" s="64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65"/>
      <c r="AP50" s="30"/>
      <c r="AQ50" s="28"/>
    </row>
    <row r="51" spans="2:43">
      <c r="B51" s="25"/>
      <c r="C51" s="30"/>
      <c r="D51" s="64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65"/>
      <c r="AA51" s="30"/>
      <c r="AB51" s="30"/>
      <c r="AC51" s="64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65"/>
      <c r="AP51" s="30"/>
      <c r="AQ51" s="28"/>
    </row>
    <row r="52" spans="2:43">
      <c r="B52" s="25"/>
      <c r="C52" s="30"/>
      <c r="D52" s="64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65"/>
      <c r="AA52" s="30"/>
      <c r="AB52" s="30"/>
      <c r="AC52" s="64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65"/>
      <c r="AP52" s="30"/>
      <c r="AQ52" s="28"/>
    </row>
    <row r="53" spans="2:43">
      <c r="B53" s="25"/>
      <c r="C53" s="30"/>
      <c r="D53" s="64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65"/>
      <c r="AA53" s="30"/>
      <c r="AB53" s="30"/>
      <c r="AC53" s="64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65"/>
      <c r="AP53" s="30"/>
      <c r="AQ53" s="28"/>
    </row>
    <row r="54" spans="2:43">
      <c r="B54" s="25"/>
      <c r="C54" s="30"/>
      <c r="D54" s="64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65"/>
      <c r="AA54" s="30"/>
      <c r="AB54" s="30"/>
      <c r="AC54" s="64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65"/>
      <c r="AP54" s="30"/>
      <c r="AQ54" s="28"/>
    </row>
    <row r="55" spans="2:43">
      <c r="B55" s="25"/>
      <c r="C55" s="30"/>
      <c r="D55" s="64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65"/>
      <c r="AA55" s="30"/>
      <c r="AB55" s="30"/>
      <c r="AC55" s="64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65"/>
      <c r="AP55" s="30"/>
      <c r="AQ55" s="28"/>
    </row>
    <row r="56" spans="2:43">
      <c r="B56" s="25"/>
      <c r="C56" s="30"/>
      <c r="D56" s="64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65"/>
      <c r="AA56" s="30"/>
      <c r="AB56" s="30"/>
      <c r="AC56" s="64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65"/>
      <c r="AP56" s="30"/>
      <c r="AQ56" s="28"/>
    </row>
    <row r="57" spans="2:43">
      <c r="B57" s="25"/>
      <c r="C57" s="30"/>
      <c r="D57" s="64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65"/>
      <c r="AA57" s="30"/>
      <c r="AB57" s="30"/>
      <c r="AC57" s="64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65"/>
      <c r="AP57" s="30"/>
      <c r="AQ57" s="28"/>
    </row>
    <row r="58" spans="2:43" s="34" customFormat="1" ht="15">
      <c r="B58" s="35"/>
      <c r="C58" s="36"/>
      <c r="D58" s="66" t="s">
        <v>54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8" t="s">
        <v>55</v>
      </c>
      <c r="S58" s="67"/>
      <c r="T58" s="67"/>
      <c r="U58" s="67"/>
      <c r="V58" s="67"/>
      <c r="W58" s="67"/>
      <c r="X58" s="67"/>
      <c r="Y58" s="67"/>
      <c r="Z58" s="69"/>
      <c r="AA58" s="36"/>
      <c r="AB58" s="36"/>
      <c r="AC58" s="66" t="s">
        <v>54</v>
      </c>
      <c r="AD58" s="67"/>
      <c r="AE58" s="67"/>
      <c r="AF58" s="67"/>
      <c r="AG58" s="67"/>
      <c r="AH58" s="67"/>
      <c r="AI58" s="67"/>
      <c r="AJ58" s="67"/>
      <c r="AK58" s="67"/>
      <c r="AL58" s="67"/>
      <c r="AM58" s="68" t="s">
        <v>55</v>
      </c>
      <c r="AN58" s="67"/>
      <c r="AO58" s="69"/>
      <c r="AP58" s="36"/>
      <c r="AQ58" s="40"/>
    </row>
    <row r="59" spans="2:43">
      <c r="B59" s="25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8"/>
    </row>
    <row r="60" spans="2:43" s="34" customFormat="1" ht="15">
      <c r="B60" s="35"/>
      <c r="C60" s="36"/>
      <c r="D60" s="62" t="s">
        <v>56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63"/>
      <c r="AA60" s="36"/>
      <c r="AB60" s="36"/>
      <c r="AC60" s="62" t="s">
        <v>57</v>
      </c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63"/>
      <c r="AP60" s="36"/>
      <c r="AQ60" s="40"/>
    </row>
    <row r="61" spans="2:43">
      <c r="B61" s="25"/>
      <c r="C61" s="30"/>
      <c r="D61" s="64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65"/>
      <c r="AA61" s="30"/>
      <c r="AB61" s="30"/>
      <c r="AC61" s="64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65"/>
      <c r="AP61" s="30"/>
      <c r="AQ61" s="28"/>
    </row>
    <row r="62" spans="2:43">
      <c r="B62" s="25"/>
      <c r="C62" s="30"/>
      <c r="D62" s="64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65"/>
      <c r="AA62" s="30"/>
      <c r="AB62" s="30"/>
      <c r="AC62" s="64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65"/>
      <c r="AP62" s="30"/>
      <c r="AQ62" s="28"/>
    </row>
    <row r="63" spans="2:43">
      <c r="B63" s="25"/>
      <c r="C63" s="30"/>
      <c r="D63" s="64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65"/>
      <c r="AA63" s="30"/>
      <c r="AB63" s="30"/>
      <c r="AC63" s="64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65"/>
      <c r="AP63" s="30"/>
      <c r="AQ63" s="28"/>
    </row>
    <row r="64" spans="2:43">
      <c r="B64" s="25"/>
      <c r="C64" s="30"/>
      <c r="D64" s="64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65"/>
      <c r="AA64" s="30"/>
      <c r="AB64" s="30"/>
      <c r="AC64" s="64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65"/>
      <c r="AP64" s="30"/>
      <c r="AQ64" s="28"/>
    </row>
    <row r="65" spans="2:43">
      <c r="B65" s="25"/>
      <c r="C65" s="30"/>
      <c r="D65" s="64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65"/>
      <c r="AA65" s="30"/>
      <c r="AB65" s="30"/>
      <c r="AC65" s="64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65"/>
      <c r="AP65" s="30"/>
      <c r="AQ65" s="28"/>
    </row>
    <row r="66" spans="2:43">
      <c r="B66" s="25"/>
      <c r="C66" s="30"/>
      <c r="D66" s="64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65"/>
      <c r="AA66" s="30"/>
      <c r="AB66" s="30"/>
      <c r="AC66" s="64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65"/>
      <c r="AP66" s="30"/>
      <c r="AQ66" s="28"/>
    </row>
    <row r="67" spans="2:43">
      <c r="B67" s="25"/>
      <c r="C67" s="30"/>
      <c r="D67" s="64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65"/>
      <c r="AA67" s="30"/>
      <c r="AB67" s="30"/>
      <c r="AC67" s="64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65"/>
      <c r="AP67" s="30"/>
      <c r="AQ67" s="28"/>
    </row>
    <row r="68" spans="2:43">
      <c r="B68" s="25"/>
      <c r="C68" s="30"/>
      <c r="D68" s="64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65"/>
      <c r="AA68" s="30"/>
      <c r="AB68" s="30"/>
      <c r="AC68" s="64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65"/>
      <c r="AP68" s="30"/>
      <c r="AQ68" s="28"/>
    </row>
    <row r="69" spans="2:43" s="34" customFormat="1" ht="15">
      <c r="B69" s="35"/>
      <c r="C69" s="36"/>
      <c r="D69" s="66" t="s">
        <v>54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8" t="s">
        <v>55</v>
      </c>
      <c r="S69" s="67"/>
      <c r="T69" s="67"/>
      <c r="U69" s="67"/>
      <c r="V69" s="67"/>
      <c r="W69" s="67"/>
      <c r="X69" s="67"/>
      <c r="Y69" s="67"/>
      <c r="Z69" s="69"/>
      <c r="AA69" s="36"/>
      <c r="AB69" s="36"/>
      <c r="AC69" s="66" t="s">
        <v>54</v>
      </c>
      <c r="AD69" s="67"/>
      <c r="AE69" s="67"/>
      <c r="AF69" s="67"/>
      <c r="AG69" s="67"/>
      <c r="AH69" s="67"/>
      <c r="AI69" s="67"/>
      <c r="AJ69" s="67"/>
      <c r="AK69" s="67"/>
      <c r="AL69" s="67"/>
      <c r="AM69" s="68" t="s">
        <v>55</v>
      </c>
      <c r="AN69" s="67"/>
      <c r="AO69" s="69"/>
      <c r="AP69" s="36"/>
      <c r="AQ69" s="40"/>
    </row>
    <row r="70" spans="2:43" s="34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40"/>
    </row>
    <row r="71" spans="2:43" s="34" customFormat="1" ht="6.95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2"/>
    </row>
    <row r="75" spans="2:43" s="34" customFormat="1" ht="6.95" customHeight="1">
      <c r="B75" s="73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5"/>
    </row>
    <row r="76" spans="2:43" s="34" customFormat="1" ht="36.950000000000003" customHeight="1">
      <c r="B76" s="35"/>
      <c r="C76" s="26" t="s">
        <v>58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40"/>
    </row>
    <row r="77" spans="2:43" s="228" customFormat="1" ht="14.45" customHeight="1">
      <c r="B77" s="225"/>
      <c r="C77" s="31" t="s">
        <v>16</v>
      </c>
      <c r="D77" s="226"/>
      <c r="E77" s="226"/>
      <c r="F77" s="226"/>
      <c r="G77" s="226"/>
      <c r="H77" s="226"/>
      <c r="I77" s="226"/>
      <c r="J77" s="226"/>
      <c r="K77" s="226"/>
      <c r="L77" s="226" t="str">
        <f>K5</f>
        <v>170503</v>
      </c>
      <c r="M77" s="226"/>
      <c r="N77" s="226"/>
      <c r="O77" s="226"/>
      <c r="P77" s="226"/>
      <c r="Q77" s="226"/>
      <c r="R77" s="226"/>
      <c r="S77" s="226"/>
      <c r="T77" s="226"/>
      <c r="U77" s="226"/>
      <c r="V77" s="226"/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  <c r="AP77" s="226"/>
      <c r="AQ77" s="227"/>
    </row>
    <row r="78" spans="2:43" s="233" customFormat="1" ht="36.950000000000003" customHeight="1">
      <c r="B78" s="229"/>
      <c r="C78" s="76" t="s">
        <v>19</v>
      </c>
      <c r="D78" s="230"/>
      <c r="E78" s="230"/>
      <c r="F78" s="230"/>
      <c r="G78" s="230"/>
      <c r="H78" s="230"/>
      <c r="I78" s="230"/>
      <c r="J78" s="230"/>
      <c r="K78" s="230"/>
      <c r="L78" s="77" t="str">
        <f>K6</f>
        <v>Rekonstrukce chodeb obj.B,úst.422 a 426,4.NP, Areál Mendelu, Zemědělská 1,Brno</v>
      </c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31"/>
      <c r="Z78" s="231"/>
      <c r="AA78" s="231"/>
      <c r="AB78" s="231"/>
      <c r="AC78" s="231"/>
      <c r="AD78" s="231"/>
      <c r="AE78" s="231"/>
      <c r="AF78" s="231"/>
      <c r="AG78" s="231"/>
      <c r="AH78" s="231"/>
      <c r="AI78" s="231"/>
      <c r="AJ78" s="231"/>
      <c r="AK78" s="231"/>
      <c r="AL78" s="231"/>
      <c r="AM78" s="231"/>
      <c r="AN78" s="231"/>
      <c r="AO78" s="231"/>
      <c r="AP78" s="230"/>
      <c r="AQ78" s="232"/>
    </row>
    <row r="79" spans="2:43" s="34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40"/>
    </row>
    <row r="80" spans="2:43" s="34" customFormat="1" ht="15">
      <c r="B80" s="35"/>
      <c r="C80" s="31" t="s">
        <v>23</v>
      </c>
      <c r="D80" s="36"/>
      <c r="E80" s="36"/>
      <c r="F80" s="36"/>
      <c r="G80" s="36"/>
      <c r="H80" s="36"/>
      <c r="I80" s="36"/>
      <c r="J80" s="36"/>
      <c r="K80" s="36"/>
      <c r="L80" s="234" t="str">
        <f>IF(K8="","",K8)</f>
        <v>BRNO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1" t="s">
        <v>25</v>
      </c>
      <c r="AJ80" s="36"/>
      <c r="AK80" s="36"/>
      <c r="AL80" s="36"/>
      <c r="AM80" s="235" t="str">
        <f>IF(AN8= "","",AN8)</f>
        <v>18.5.2017</v>
      </c>
      <c r="AN80" s="36"/>
      <c r="AO80" s="36"/>
      <c r="AP80" s="36"/>
      <c r="AQ80" s="40"/>
    </row>
    <row r="81" spans="1:89" s="34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40"/>
    </row>
    <row r="82" spans="1:89" s="34" customFormat="1" ht="15">
      <c r="B82" s="35"/>
      <c r="C82" s="31" t="s">
        <v>27</v>
      </c>
      <c r="D82" s="36"/>
      <c r="E82" s="36"/>
      <c r="F82" s="36"/>
      <c r="G82" s="36"/>
      <c r="H82" s="36"/>
      <c r="I82" s="36"/>
      <c r="J82" s="36"/>
      <c r="K82" s="36"/>
      <c r="L82" s="226" t="str">
        <f>IF(E11= "","",E11)</f>
        <v>Mendelova univerzita v Brně, Zemědělská 1,Brno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1" t="s">
        <v>33</v>
      </c>
      <c r="AJ82" s="36"/>
      <c r="AK82" s="36"/>
      <c r="AL82" s="36"/>
      <c r="AM82" s="236" t="str">
        <f>IF(E17="","",E17)</f>
        <v>ing.Pavel Skalka Brno</v>
      </c>
      <c r="AN82" s="236"/>
      <c r="AO82" s="236"/>
      <c r="AP82" s="236"/>
      <c r="AQ82" s="40"/>
      <c r="AS82" s="237" t="s">
        <v>59</v>
      </c>
      <c r="AT82" s="238"/>
      <c r="AU82" s="45"/>
      <c r="AV82" s="45"/>
      <c r="AW82" s="45"/>
      <c r="AX82" s="45"/>
      <c r="AY82" s="45"/>
      <c r="AZ82" s="45"/>
      <c r="BA82" s="45"/>
      <c r="BB82" s="45"/>
      <c r="BC82" s="45"/>
      <c r="BD82" s="63"/>
    </row>
    <row r="83" spans="1:89" s="34" customFormat="1" ht="15">
      <c r="B83" s="35"/>
      <c r="C83" s="31" t="s">
        <v>31</v>
      </c>
      <c r="D83" s="36"/>
      <c r="E83" s="36"/>
      <c r="F83" s="36"/>
      <c r="G83" s="36"/>
      <c r="H83" s="36"/>
      <c r="I83" s="36"/>
      <c r="J83" s="36"/>
      <c r="K83" s="36"/>
      <c r="L83" s="22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1" t="s">
        <v>36</v>
      </c>
      <c r="AJ83" s="36"/>
      <c r="AK83" s="36"/>
      <c r="AL83" s="36"/>
      <c r="AM83" s="236" t="str">
        <f>IF(E20="","",E20)</f>
        <v>Kepertová</v>
      </c>
      <c r="AN83" s="236"/>
      <c r="AO83" s="236"/>
      <c r="AP83" s="236"/>
      <c r="AQ83" s="40"/>
      <c r="AS83" s="239"/>
      <c r="AT83" s="240"/>
      <c r="AU83" s="36"/>
      <c r="AV83" s="36"/>
      <c r="AW83" s="36"/>
      <c r="AX83" s="36"/>
      <c r="AY83" s="36"/>
      <c r="AZ83" s="36"/>
      <c r="BA83" s="36"/>
      <c r="BB83" s="36"/>
      <c r="BC83" s="36"/>
      <c r="BD83" s="241"/>
    </row>
    <row r="84" spans="1:89" s="34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40"/>
      <c r="AS84" s="239"/>
      <c r="AT84" s="240"/>
      <c r="AU84" s="36"/>
      <c r="AV84" s="36"/>
      <c r="AW84" s="36"/>
      <c r="AX84" s="36"/>
      <c r="AY84" s="36"/>
      <c r="AZ84" s="36"/>
      <c r="BA84" s="36"/>
      <c r="BB84" s="36"/>
      <c r="BC84" s="36"/>
      <c r="BD84" s="241"/>
    </row>
    <row r="85" spans="1:89" s="34" customFormat="1" ht="29.25" customHeight="1">
      <c r="B85" s="35"/>
      <c r="C85" s="242" t="s">
        <v>60</v>
      </c>
      <c r="D85" s="243"/>
      <c r="E85" s="243"/>
      <c r="F85" s="243"/>
      <c r="G85" s="243"/>
      <c r="H85" s="57"/>
      <c r="I85" s="244" t="s">
        <v>61</v>
      </c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4" t="s">
        <v>62</v>
      </c>
      <c r="AH85" s="243"/>
      <c r="AI85" s="243"/>
      <c r="AJ85" s="243"/>
      <c r="AK85" s="243"/>
      <c r="AL85" s="243"/>
      <c r="AM85" s="243"/>
      <c r="AN85" s="244" t="s">
        <v>63</v>
      </c>
      <c r="AO85" s="243"/>
      <c r="AP85" s="245"/>
      <c r="AQ85" s="40"/>
      <c r="AS85" s="117" t="s">
        <v>64</v>
      </c>
      <c r="AT85" s="118" t="s">
        <v>65</v>
      </c>
      <c r="AU85" s="118" t="s">
        <v>66</v>
      </c>
      <c r="AV85" s="118" t="s">
        <v>67</v>
      </c>
      <c r="AW85" s="118" t="s">
        <v>68</v>
      </c>
      <c r="AX85" s="118" t="s">
        <v>69</v>
      </c>
      <c r="AY85" s="118" t="s">
        <v>70</v>
      </c>
      <c r="AZ85" s="118" t="s">
        <v>71</v>
      </c>
      <c r="BA85" s="118" t="s">
        <v>72</v>
      </c>
      <c r="BB85" s="118" t="s">
        <v>73</v>
      </c>
      <c r="BC85" s="118" t="s">
        <v>74</v>
      </c>
      <c r="BD85" s="119" t="s">
        <v>75</v>
      </c>
    </row>
    <row r="86" spans="1:89" s="34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40"/>
      <c r="AS86" s="123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63"/>
    </row>
    <row r="87" spans="1:89" s="233" customFormat="1" ht="32.450000000000003" customHeight="1">
      <c r="B87" s="229"/>
      <c r="C87" s="120" t="s">
        <v>76</v>
      </c>
      <c r="D87" s="246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246"/>
      <c r="Q87" s="246"/>
      <c r="R87" s="246"/>
      <c r="S87" s="246"/>
      <c r="T87" s="246"/>
      <c r="U87" s="246"/>
      <c r="V87" s="246"/>
      <c r="W87" s="246"/>
      <c r="X87" s="246"/>
      <c r="Y87" s="246"/>
      <c r="Z87" s="246"/>
      <c r="AA87" s="246"/>
      <c r="AB87" s="246"/>
      <c r="AC87" s="246"/>
      <c r="AD87" s="246"/>
      <c r="AE87" s="246"/>
      <c r="AF87" s="246"/>
      <c r="AG87" s="247">
        <f>ROUND(AG88,2)</f>
        <v>0</v>
      </c>
      <c r="AH87" s="247"/>
      <c r="AI87" s="247"/>
      <c r="AJ87" s="247"/>
      <c r="AK87" s="247"/>
      <c r="AL87" s="247"/>
      <c r="AM87" s="247"/>
      <c r="AN87" s="81">
        <f>SUM(AG87,AT87)</f>
        <v>0</v>
      </c>
      <c r="AO87" s="81"/>
      <c r="AP87" s="81"/>
      <c r="AQ87" s="232"/>
      <c r="AS87" s="248">
        <f>ROUND(AS88,2)</f>
        <v>0</v>
      </c>
      <c r="AT87" s="249">
        <f>ROUND(SUM(AV87:AW87),2)</f>
        <v>0</v>
      </c>
      <c r="AU87" s="250">
        <f>ROUND(AU88,5)</f>
        <v>0</v>
      </c>
      <c r="AV87" s="249">
        <f>ROUND(AZ87*L31,2)</f>
        <v>0</v>
      </c>
      <c r="AW87" s="249">
        <f>ROUND(BA87*L32,2)</f>
        <v>0</v>
      </c>
      <c r="AX87" s="249">
        <f>ROUND(BB87*L31,2)</f>
        <v>0</v>
      </c>
      <c r="AY87" s="249">
        <f>ROUND(BC87*L32,2)</f>
        <v>0</v>
      </c>
      <c r="AZ87" s="249">
        <f>ROUND(AZ88,2)</f>
        <v>0</v>
      </c>
      <c r="BA87" s="249">
        <f>ROUND(BA88,2)</f>
        <v>0</v>
      </c>
      <c r="BB87" s="249">
        <f>ROUND(BB88,2)</f>
        <v>0</v>
      </c>
      <c r="BC87" s="249">
        <f>ROUND(BC88,2)</f>
        <v>0</v>
      </c>
      <c r="BD87" s="251">
        <f>ROUND(BD88,2)</f>
        <v>0</v>
      </c>
      <c r="BS87" s="252" t="s">
        <v>77</v>
      </c>
      <c r="BT87" s="252" t="s">
        <v>78</v>
      </c>
      <c r="BU87" s="253" t="s">
        <v>79</v>
      </c>
      <c r="BV87" s="252" t="s">
        <v>80</v>
      </c>
      <c r="BW87" s="252" t="s">
        <v>81</v>
      </c>
      <c r="BX87" s="252" t="s">
        <v>82</v>
      </c>
    </row>
    <row r="88" spans="1:89" s="262" customFormat="1" ht="37.5" customHeight="1">
      <c r="A88" s="254" t="s">
        <v>83</v>
      </c>
      <c r="B88" s="255"/>
      <c r="C88" s="256"/>
      <c r="D88" s="257" t="s">
        <v>84</v>
      </c>
      <c r="E88" s="257"/>
      <c r="F88" s="257"/>
      <c r="G88" s="257"/>
      <c r="H88" s="257"/>
      <c r="I88" s="258"/>
      <c r="J88" s="257" t="s">
        <v>85</v>
      </c>
      <c r="K88" s="257"/>
      <c r="L88" s="257"/>
      <c r="M88" s="257"/>
      <c r="N88" s="257"/>
      <c r="O88" s="257"/>
      <c r="P88" s="257"/>
      <c r="Q88" s="257"/>
      <c r="R88" s="257"/>
      <c r="S88" s="257"/>
      <c r="T88" s="257"/>
      <c r="U88" s="257"/>
      <c r="V88" s="257"/>
      <c r="W88" s="257"/>
      <c r="X88" s="257"/>
      <c r="Y88" s="257"/>
      <c r="Z88" s="257"/>
      <c r="AA88" s="257"/>
      <c r="AB88" s="257"/>
      <c r="AC88" s="257"/>
      <c r="AD88" s="257"/>
      <c r="AE88" s="257"/>
      <c r="AF88" s="257"/>
      <c r="AG88" s="259">
        <f>'170503a - D.1.4.1 ZDRAVOT...'!M30</f>
        <v>0</v>
      </c>
      <c r="AH88" s="260"/>
      <c r="AI88" s="260"/>
      <c r="AJ88" s="260"/>
      <c r="AK88" s="260"/>
      <c r="AL88" s="260"/>
      <c r="AM88" s="260"/>
      <c r="AN88" s="259">
        <f>SUM(AG88,AT88)</f>
        <v>0</v>
      </c>
      <c r="AO88" s="260"/>
      <c r="AP88" s="260"/>
      <c r="AQ88" s="261"/>
      <c r="AS88" s="263">
        <f>'170503a - D.1.4.1 ZDRAVOT...'!M28</f>
        <v>0</v>
      </c>
      <c r="AT88" s="264">
        <f>ROUND(SUM(AV88:AW88),2)</f>
        <v>0</v>
      </c>
      <c r="AU88" s="265">
        <f>'170503a - D.1.4.1 ZDRAVOT...'!W130</f>
        <v>0</v>
      </c>
      <c r="AV88" s="264">
        <f>'170503a - D.1.4.1 ZDRAVOT...'!M32</f>
        <v>0</v>
      </c>
      <c r="AW88" s="264">
        <f>'170503a - D.1.4.1 ZDRAVOT...'!M33</f>
        <v>0</v>
      </c>
      <c r="AX88" s="264">
        <f>'170503a - D.1.4.1 ZDRAVOT...'!M34</f>
        <v>0</v>
      </c>
      <c r="AY88" s="264">
        <f>'170503a - D.1.4.1 ZDRAVOT...'!M35</f>
        <v>0</v>
      </c>
      <c r="AZ88" s="264">
        <f>'170503a - D.1.4.1 ZDRAVOT...'!H32</f>
        <v>0</v>
      </c>
      <c r="BA88" s="264">
        <f>'170503a - D.1.4.1 ZDRAVOT...'!H33</f>
        <v>0</v>
      </c>
      <c r="BB88" s="264">
        <f>'170503a - D.1.4.1 ZDRAVOT...'!H34</f>
        <v>0</v>
      </c>
      <c r="BC88" s="264">
        <f>'170503a - D.1.4.1 ZDRAVOT...'!H35</f>
        <v>0</v>
      </c>
      <c r="BD88" s="266">
        <f>'170503a - D.1.4.1 ZDRAVOT...'!H36</f>
        <v>0</v>
      </c>
      <c r="BT88" s="267" t="s">
        <v>86</v>
      </c>
      <c r="BV88" s="267" t="s">
        <v>80</v>
      </c>
      <c r="BW88" s="267" t="s">
        <v>87</v>
      </c>
      <c r="BX88" s="267" t="s">
        <v>81</v>
      </c>
    </row>
    <row r="89" spans="1:89">
      <c r="B89" s="25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28"/>
    </row>
    <row r="90" spans="1:89" s="34" customFormat="1" ht="30" customHeight="1">
      <c r="B90" s="35"/>
      <c r="C90" s="120" t="s">
        <v>88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81">
        <f>ROUND(SUM(AG91:AG94),2)</f>
        <v>0</v>
      </c>
      <c r="AH90" s="81"/>
      <c r="AI90" s="81"/>
      <c r="AJ90" s="81"/>
      <c r="AK90" s="81"/>
      <c r="AL90" s="81"/>
      <c r="AM90" s="81"/>
      <c r="AN90" s="81">
        <f>ROUND(SUM(AN91:AN94),2)</f>
        <v>0</v>
      </c>
      <c r="AO90" s="81"/>
      <c r="AP90" s="81"/>
      <c r="AQ90" s="40"/>
      <c r="AS90" s="117" t="s">
        <v>89</v>
      </c>
      <c r="AT90" s="118" t="s">
        <v>90</v>
      </c>
      <c r="AU90" s="118" t="s">
        <v>42</v>
      </c>
      <c r="AV90" s="119" t="s">
        <v>65</v>
      </c>
    </row>
    <row r="91" spans="1:89" s="34" customFormat="1" ht="19.899999999999999" customHeight="1">
      <c r="B91" s="35"/>
      <c r="C91" s="36"/>
      <c r="D91" s="92" t="s">
        <v>91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101">
        <f>ROUND(AG87*AS91,2)</f>
        <v>0</v>
      </c>
      <c r="AH91" s="93"/>
      <c r="AI91" s="93"/>
      <c r="AJ91" s="93"/>
      <c r="AK91" s="93"/>
      <c r="AL91" s="93"/>
      <c r="AM91" s="93"/>
      <c r="AN91" s="93">
        <f>ROUND(AG91+AV91,2)</f>
        <v>0</v>
      </c>
      <c r="AO91" s="93"/>
      <c r="AP91" s="93"/>
      <c r="AQ91" s="40"/>
      <c r="AS91" s="268">
        <v>0</v>
      </c>
      <c r="AT91" s="269" t="s">
        <v>92</v>
      </c>
      <c r="AU91" s="269" t="s">
        <v>43</v>
      </c>
      <c r="AV91" s="270">
        <f>ROUND(IF(AU91="základní",AG91*L31,IF(AU91="snížená",AG91*L32,0)),2)</f>
        <v>0</v>
      </c>
      <c r="BV91" s="21" t="s">
        <v>93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34" customFormat="1" ht="19.899999999999999" customHeight="1">
      <c r="B92" s="35"/>
      <c r="C92" s="36"/>
      <c r="D92" s="99" t="s">
        <v>94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36"/>
      <c r="AD92" s="36"/>
      <c r="AE92" s="36"/>
      <c r="AF92" s="36"/>
      <c r="AG92" s="101">
        <f>AG87*AS92</f>
        <v>0</v>
      </c>
      <c r="AH92" s="93"/>
      <c r="AI92" s="93"/>
      <c r="AJ92" s="93"/>
      <c r="AK92" s="93"/>
      <c r="AL92" s="93"/>
      <c r="AM92" s="93"/>
      <c r="AN92" s="93">
        <f>AG92+AV92</f>
        <v>0</v>
      </c>
      <c r="AO92" s="93"/>
      <c r="AP92" s="93"/>
      <c r="AQ92" s="40"/>
      <c r="AS92" s="271">
        <v>0</v>
      </c>
      <c r="AT92" s="272" t="s">
        <v>92</v>
      </c>
      <c r="AU92" s="272" t="s">
        <v>43</v>
      </c>
      <c r="AV92" s="273">
        <f>ROUND(IF(AU92="nulová",0,IF(OR(AU92="základní",AU92="zákl. přenesená"),AG92*L31,AG92*L32)),2)</f>
        <v>0</v>
      </c>
      <c r="BV92" s="21" t="s">
        <v>95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34" customFormat="1" ht="19.899999999999999" customHeight="1">
      <c r="B93" s="35"/>
      <c r="C93" s="36"/>
      <c r="D93" s="99" t="s">
        <v>94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36"/>
      <c r="AD93" s="36"/>
      <c r="AE93" s="36"/>
      <c r="AF93" s="36"/>
      <c r="AG93" s="101">
        <f>AG87*AS93</f>
        <v>0</v>
      </c>
      <c r="AH93" s="93"/>
      <c r="AI93" s="93"/>
      <c r="AJ93" s="93"/>
      <c r="AK93" s="93"/>
      <c r="AL93" s="93"/>
      <c r="AM93" s="93"/>
      <c r="AN93" s="93">
        <f>AG93+AV93</f>
        <v>0</v>
      </c>
      <c r="AO93" s="93"/>
      <c r="AP93" s="93"/>
      <c r="AQ93" s="40"/>
      <c r="AS93" s="271">
        <v>0</v>
      </c>
      <c r="AT93" s="272" t="s">
        <v>92</v>
      </c>
      <c r="AU93" s="272" t="s">
        <v>43</v>
      </c>
      <c r="AV93" s="273">
        <f>ROUND(IF(AU93="nulová",0,IF(OR(AU93="základní",AU93="zákl. přenesená"),AG93*L31,AG93*L32)),2)</f>
        <v>0</v>
      </c>
      <c r="BV93" s="21" t="s">
        <v>95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34" customFormat="1" ht="19.899999999999999" customHeight="1">
      <c r="B94" s="35"/>
      <c r="C94" s="36"/>
      <c r="D94" s="99" t="s">
        <v>94</v>
      </c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36"/>
      <c r="AD94" s="36"/>
      <c r="AE94" s="36"/>
      <c r="AF94" s="36"/>
      <c r="AG94" s="101">
        <f>AG87*AS94</f>
        <v>0</v>
      </c>
      <c r="AH94" s="93"/>
      <c r="AI94" s="93"/>
      <c r="AJ94" s="93"/>
      <c r="AK94" s="93"/>
      <c r="AL94" s="93"/>
      <c r="AM94" s="93"/>
      <c r="AN94" s="93">
        <f>AG94+AV94</f>
        <v>0</v>
      </c>
      <c r="AO94" s="93"/>
      <c r="AP94" s="93"/>
      <c r="AQ94" s="40"/>
      <c r="AS94" s="274">
        <v>0</v>
      </c>
      <c r="AT94" s="275" t="s">
        <v>92</v>
      </c>
      <c r="AU94" s="275" t="s">
        <v>43</v>
      </c>
      <c r="AV94" s="276">
        <f>ROUND(IF(AU94="nulová",0,IF(OR(AU94="základní",AU94="zákl. přenesená"),AG94*L31,AG94*L32)),2)</f>
        <v>0</v>
      </c>
      <c r="BV94" s="21" t="s">
        <v>95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34" customFormat="1" ht="10.9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40"/>
    </row>
    <row r="96" spans="1:89" s="34" customFormat="1" ht="30" customHeight="1">
      <c r="B96" s="35"/>
      <c r="C96" s="107" t="s">
        <v>96</v>
      </c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108">
        <f>ROUND(AG87+AG90,2)</f>
        <v>0</v>
      </c>
      <c r="AH96" s="108"/>
      <c r="AI96" s="108"/>
      <c r="AJ96" s="108"/>
      <c r="AK96" s="108"/>
      <c r="AL96" s="108"/>
      <c r="AM96" s="108"/>
      <c r="AN96" s="108">
        <f>AN87+AN90</f>
        <v>0</v>
      </c>
      <c r="AO96" s="108"/>
      <c r="AP96" s="108"/>
      <c r="AQ96" s="40"/>
    </row>
    <row r="97" spans="2:43" s="34" customFormat="1" ht="6.95" customHeight="1">
      <c r="B97" s="70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2"/>
    </row>
  </sheetData>
  <sheetProtection algorithmName="SHA-512" hashValue="sK7XCq38bkyWdojsHTtJ48NepAli3jE0HoAa5Cvem4VaVJmp3ils8ieOeWaskK9yL0M18AutNJOfqO5u3i9Hag==" saltValue="+sappKXgB9ZnmnAzL4y7GQ==" spinCount="100000" sheet="1" objects="1" scenarios="1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N93:AP93"/>
    <mergeCell ref="D94:AB94"/>
    <mergeCell ref="AG94:AM94"/>
    <mergeCell ref="AN94:AP94"/>
    <mergeCell ref="D92:AB92"/>
    <mergeCell ref="AG92:AM92"/>
    <mergeCell ref="AN92:AP92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0503a - D.1.4.1 ZDRAVOT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1"/>
  <sheetViews>
    <sheetView showGridLines="0" workbookViewId="0">
      <pane ySplit="1" topLeftCell="A2" activePane="bottomLeft" state="frozen"/>
      <selection pane="bottomLeft" activeCell="L133" sqref="L133:M133"/>
    </sheetView>
  </sheetViews>
  <sheetFormatPr defaultRowHeight="13.5"/>
  <cols>
    <col min="1" max="1" width="8.33203125" style="16" customWidth="1"/>
    <col min="2" max="2" width="1.6640625" style="16" customWidth="1"/>
    <col min="3" max="3" width="4.1640625" style="16" customWidth="1"/>
    <col min="4" max="4" width="4.33203125" style="16" customWidth="1"/>
    <col min="5" max="5" width="17.1640625" style="16" customWidth="1"/>
    <col min="6" max="7" width="11.1640625" style="16" customWidth="1"/>
    <col min="8" max="8" width="12.5" style="16" customWidth="1"/>
    <col min="9" max="9" width="7" style="16" customWidth="1"/>
    <col min="10" max="10" width="5.1640625" style="16" customWidth="1"/>
    <col min="11" max="11" width="11.5" style="16" customWidth="1"/>
    <col min="12" max="12" width="12" style="16" customWidth="1"/>
    <col min="13" max="14" width="6" style="16" customWidth="1"/>
    <col min="15" max="15" width="2" style="16" customWidth="1"/>
    <col min="16" max="16" width="12.5" style="16" customWidth="1"/>
    <col min="17" max="17" width="4.1640625" style="16" customWidth="1"/>
    <col min="18" max="18" width="1.6640625" style="16" customWidth="1"/>
    <col min="19" max="19" width="8.1640625" style="16" customWidth="1"/>
    <col min="20" max="20" width="29.6640625" style="16" hidden="1" customWidth="1"/>
    <col min="21" max="21" width="16.33203125" style="16" hidden="1" customWidth="1"/>
    <col min="22" max="22" width="12.33203125" style="16" hidden="1" customWidth="1"/>
    <col min="23" max="23" width="16.33203125" style="16" hidden="1" customWidth="1"/>
    <col min="24" max="24" width="12.1640625" style="16" hidden="1" customWidth="1"/>
    <col min="25" max="25" width="15" style="16" hidden="1" customWidth="1"/>
    <col min="26" max="26" width="11" style="16" hidden="1" customWidth="1"/>
    <col min="27" max="27" width="15" style="16" hidden="1" customWidth="1"/>
    <col min="28" max="28" width="16.33203125" style="16" hidden="1" customWidth="1"/>
    <col min="29" max="29" width="11" style="16" customWidth="1"/>
    <col min="30" max="30" width="15" style="16" customWidth="1"/>
    <col min="31" max="31" width="16.33203125" style="16" customWidth="1"/>
    <col min="32" max="43" width="9.33203125" style="16"/>
    <col min="44" max="65" width="9.33203125" style="16" hidden="1"/>
    <col min="66" max="16384" width="9.33203125" style="16"/>
  </cols>
  <sheetData>
    <row r="1" spans="1:66" ht="21.75" customHeight="1">
      <c r="A1" s="5"/>
      <c r="B1" s="2"/>
      <c r="C1" s="2"/>
      <c r="D1" s="3" t="s">
        <v>1</v>
      </c>
      <c r="E1" s="2"/>
      <c r="F1" s="4" t="s">
        <v>97</v>
      </c>
      <c r="G1" s="4"/>
      <c r="H1" s="11" t="s">
        <v>98</v>
      </c>
      <c r="I1" s="11"/>
      <c r="J1" s="11"/>
      <c r="K1" s="11"/>
      <c r="L1" s="4" t="s">
        <v>99</v>
      </c>
      <c r="M1" s="2"/>
      <c r="N1" s="2"/>
      <c r="O1" s="3" t="s">
        <v>100</v>
      </c>
      <c r="P1" s="2"/>
      <c r="Q1" s="2"/>
      <c r="R1" s="2"/>
      <c r="S1" s="4" t="s">
        <v>101</v>
      </c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50000000000003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T2" s="20"/>
      <c r="U2" s="20"/>
      <c r="V2" s="20"/>
      <c r="W2" s="20"/>
      <c r="X2" s="20"/>
      <c r="Y2" s="20"/>
      <c r="Z2" s="20"/>
      <c r="AA2" s="20"/>
      <c r="AB2" s="20"/>
      <c r="AC2" s="20"/>
      <c r="AT2" s="21" t="s">
        <v>87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102</v>
      </c>
    </row>
    <row r="4" spans="1:66" ht="36.950000000000003" customHeight="1">
      <c r="B4" s="25"/>
      <c r="C4" s="26" t="s">
        <v>103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29" t="s">
        <v>13</v>
      </c>
      <c r="AT4" s="21" t="s">
        <v>6</v>
      </c>
    </row>
    <row r="5" spans="1:66" ht="6.95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spans="1:66" ht="25.35" customHeight="1">
      <c r="B6" s="25"/>
      <c r="C6" s="30"/>
      <c r="D6" s="31" t="s">
        <v>19</v>
      </c>
      <c r="E6" s="30"/>
      <c r="F6" s="32" t="str">
        <f>'Rekapitulace stavby'!K6</f>
        <v>Rekonstrukce chodeb obj.B,úst.422 a 426,4.NP, Areál Mendelu, Zemědělská 1,Brno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0"/>
      <c r="R6" s="28"/>
    </row>
    <row r="7" spans="1:66" s="34" customFormat="1" ht="32.85" customHeight="1">
      <c r="B7" s="35"/>
      <c r="C7" s="36"/>
      <c r="D7" s="37" t="s">
        <v>104</v>
      </c>
      <c r="E7" s="36"/>
      <c r="F7" s="38" t="s">
        <v>105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6"/>
      <c r="R7" s="40"/>
    </row>
    <row r="8" spans="1:66" s="34" customFormat="1" ht="14.45" customHeight="1">
      <c r="B8" s="35"/>
      <c r="C8" s="36"/>
      <c r="D8" s="31" t="s">
        <v>21</v>
      </c>
      <c r="E8" s="36"/>
      <c r="F8" s="41" t="s">
        <v>5</v>
      </c>
      <c r="G8" s="36"/>
      <c r="H8" s="36"/>
      <c r="I8" s="36"/>
      <c r="J8" s="36"/>
      <c r="K8" s="36"/>
      <c r="L8" s="36"/>
      <c r="M8" s="31" t="s">
        <v>22</v>
      </c>
      <c r="N8" s="36"/>
      <c r="O8" s="41" t="s">
        <v>5</v>
      </c>
      <c r="P8" s="36"/>
      <c r="Q8" s="36"/>
      <c r="R8" s="40"/>
    </row>
    <row r="9" spans="1:66" s="34" customFormat="1" ht="14.45" customHeight="1">
      <c r="B9" s="35"/>
      <c r="C9" s="36"/>
      <c r="D9" s="31" t="s">
        <v>23</v>
      </c>
      <c r="E9" s="36"/>
      <c r="F9" s="41" t="s">
        <v>24</v>
      </c>
      <c r="G9" s="36"/>
      <c r="H9" s="36"/>
      <c r="I9" s="36"/>
      <c r="J9" s="36"/>
      <c r="K9" s="36"/>
      <c r="L9" s="36"/>
      <c r="M9" s="31" t="s">
        <v>25</v>
      </c>
      <c r="N9" s="36"/>
      <c r="O9" s="14" t="str">
        <f>'Rekapitulace stavby'!AN8</f>
        <v>18.5.2017</v>
      </c>
      <c r="P9" s="278"/>
      <c r="Q9" s="36"/>
      <c r="R9" s="40"/>
    </row>
    <row r="10" spans="1:66" s="34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40"/>
    </row>
    <row r="11" spans="1:66" s="34" customFormat="1" ht="14.45" customHeight="1">
      <c r="B11" s="35"/>
      <c r="C11" s="36"/>
      <c r="D11" s="31" t="s">
        <v>27</v>
      </c>
      <c r="E11" s="36"/>
      <c r="F11" s="36"/>
      <c r="G11" s="36"/>
      <c r="H11" s="36"/>
      <c r="I11" s="36"/>
      <c r="J11" s="36"/>
      <c r="K11" s="36"/>
      <c r="L11" s="36"/>
      <c r="M11" s="31" t="s">
        <v>28</v>
      </c>
      <c r="N11" s="36"/>
      <c r="O11" s="43" t="s">
        <v>5</v>
      </c>
      <c r="P11" s="43"/>
      <c r="Q11" s="36"/>
      <c r="R11" s="40"/>
    </row>
    <row r="12" spans="1:66" s="34" customFormat="1" ht="18" customHeight="1">
      <c r="B12" s="35"/>
      <c r="C12" s="36"/>
      <c r="D12" s="36"/>
      <c r="E12" s="41" t="s">
        <v>29</v>
      </c>
      <c r="F12" s="36"/>
      <c r="G12" s="36"/>
      <c r="H12" s="36"/>
      <c r="I12" s="36"/>
      <c r="J12" s="36"/>
      <c r="K12" s="36"/>
      <c r="L12" s="36"/>
      <c r="M12" s="31" t="s">
        <v>30</v>
      </c>
      <c r="N12" s="36"/>
      <c r="O12" s="43" t="s">
        <v>5</v>
      </c>
      <c r="P12" s="43"/>
      <c r="Q12" s="36"/>
      <c r="R12" s="40"/>
    </row>
    <row r="13" spans="1:66" s="34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40"/>
    </row>
    <row r="14" spans="1:66" s="34" customFormat="1" ht="14.45" customHeight="1">
      <c r="B14" s="35"/>
      <c r="C14" s="36"/>
      <c r="D14" s="31" t="s">
        <v>31</v>
      </c>
      <c r="E14" s="36"/>
      <c r="F14" s="36"/>
      <c r="G14" s="36"/>
      <c r="H14" s="36"/>
      <c r="I14" s="36"/>
      <c r="J14" s="36"/>
      <c r="K14" s="36"/>
      <c r="L14" s="36"/>
      <c r="M14" s="31" t="s">
        <v>28</v>
      </c>
      <c r="N14" s="36"/>
      <c r="O14" s="15" t="str">
        <f>IF('Rekapitulace stavby'!AN13="","",'Rekapitulace stavby'!AN13)</f>
        <v>Vyplň údaj</v>
      </c>
      <c r="P14" s="279"/>
      <c r="Q14" s="36"/>
      <c r="R14" s="40"/>
    </row>
    <row r="15" spans="1:66" s="34" customFormat="1" ht="18" customHeight="1">
      <c r="B15" s="35"/>
      <c r="C15" s="36"/>
      <c r="D15" s="36"/>
      <c r="E15" s="15" t="str">
        <f>IF('Rekapitulace stavby'!E14="","",'Rekapitulace stavby'!E14)</f>
        <v>Vyplň údaj</v>
      </c>
      <c r="F15" s="15"/>
      <c r="G15" s="15"/>
      <c r="H15" s="15"/>
      <c r="I15" s="15"/>
      <c r="J15" s="15"/>
      <c r="K15" s="15"/>
      <c r="L15" s="15"/>
      <c r="M15" s="31" t="s">
        <v>30</v>
      </c>
      <c r="N15" s="36"/>
      <c r="O15" s="15" t="str">
        <f>IF('Rekapitulace stavby'!AN14="","",'Rekapitulace stavby'!AN14)</f>
        <v>Vyplň údaj</v>
      </c>
      <c r="P15" s="279"/>
      <c r="Q15" s="36"/>
      <c r="R15" s="40"/>
    </row>
    <row r="16" spans="1:66" s="34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40"/>
    </row>
    <row r="17" spans="2:18" s="34" customFormat="1" ht="14.45" customHeight="1">
      <c r="B17" s="35"/>
      <c r="C17" s="36"/>
      <c r="D17" s="31" t="s">
        <v>33</v>
      </c>
      <c r="E17" s="36"/>
      <c r="F17" s="36"/>
      <c r="G17" s="36"/>
      <c r="H17" s="36"/>
      <c r="I17" s="36"/>
      <c r="J17" s="36"/>
      <c r="K17" s="36"/>
      <c r="L17" s="36"/>
      <c r="M17" s="31" t="s">
        <v>28</v>
      </c>
      <c r="N17" s="36"/>
      <c r="O17" s="43" t="s">
        <v>5</v>
      </c>
      <c r="P17" s="43"/>
      <c r="Q17" s="36"/>
      <c r="R17" s="40"/>
    </row>
    <row r="18" spans="2:18" s="34" customFormat="1" ht="18" customHeight="1">
      <c r="B18" s="35"/>
      <c r="C18" s="36"/>
      <c r="D18" s="36"/>
      <c r="E18" s="41" t="s">
        <v>34</v>
      </c>
      <c r="F18" s="36"/>
      <c r="G18" s="36"/>
      <c r="H18" s="36"/>
      <c r="I18" s="36"/>
      <c r="J18" s="36"/>
      <c r="K18" s="36"/>
      <c r="L18" s="36"/>
      <c r="M18" s="31" t="s">
        <v>30</v>
      </c>
      <c r="N18" s="36"/>
      <c r="O18" s="43" t="s">
        <v>5</v>
      </c>
      <c r="P18" s="43"/>
      <c r="Q18" s="36"/>
      <c r="R18" s="40"/>
    </row>
    <row r="19" spans="2:18" s="34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40"/>
    </row>
    <row r="20" spans="2:18" s="34" customFormat="1" ht="14.45" customHeight="1">
      <c r="B20" s="35"/>
      <c r="C20" s="36"/>
      <c r="D20" s="31" t="s">
        <v>36</v>
      </c>
      <c r="E20" s="36"/>
      <c r="F20" s="36"/>
      <c r="G20" s="36"/>
      <c r="H20" s="36"/>
      <c r="I20" s="36"/>
      <c r="J20" s="36"/>
      <c r="K20" s="36"/>
      <c r="L20" s="36"/>
      <c r="M20" s="31" t="s">
        <v>28</v>
      </c>
      <c r="N20" s="36"/>
      <c r="O20" s="43" t="s">
        <v>5</v>
      </c>
      <c r="P20" s="43"/>
      <c r="Q20" s="36"/>
      <c r="R20" s="40"/>
    </row>
    <row r="21" spans="2:18" s="34" customFormat="1" ht="18" customHeight="1">
      <c r="B21" s="35"/>
      <c r="C21" s="36"/>
      <c r="D21" s="36"/>
      <c r="E21" s="41" t="s">
        <v>37</v>
      </c>
      <c r="F21" s="36"/>
      <c r="G21" s="36"/>
      <c r="H21" s="36"/>
      <c r="I21" s="36"/>
      <c r="J21" s="36"/>
      <c r="K21" s="36"/>
      <c r="L21" s="36"/>
      <c r="M21" s="31" t="s">
        <v>30</v>
      </c>
      <c r="N21" s="36"/>
      <c r="O21" s="43" t="s">
        <v>5</v>
      </c>
      <c r="P21" s="43"/>
      <c r="Q21" s="36"/>
      <c r="R21" s="40"/>
    </row>
    <row r="22" spans="2:18" s="34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40"/>
    </row>
    <row r="23" spans="2:18" s="34" customFormat="1" ht="14.45" customHeight="1">
      <c r="B23" s="35"/>
      <c r="C23" s="36"/>
      <c r="D23" s="31" t="s">
        <v>38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40"/>
    </row>
    <row r="24" spans="2:18" s="34" customFormat="1" ht="22.5" customHeight="1">
      <c r="B24" s="35"/>
      <c r="C24" s="36"/>
      <c r="D24" s="36"/>
      <c r="E24" s="44" t="s">
        <v>5</v>
      </c>
      <c r="F24" s="44"/>
      <c r="G24" s="44"/>
      <c r="H24" s="44"/>
      <c r="I24" s="44"/>
      <c r="J24" s="44"/>
      <c r="K24" s="44"/>
      <c r="L24" s="44"/>
      <c r="M24" s="36"/>
      <c r="N24" s="36"/>
      <c r="O24" s="36"/>
      <c r="P24" s="36"/>
      <c r="Q24" s="36"/>
      <c r="R24" s="40"/>
    </row>
    <row r="25" spans="2:18" s="34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40"/>
    </row>
    <row r="26" spans="2:18" s="34" customFormat="1" ht="6.95" customHeight="1">
      <c r="B26" s="35"/>
      <c r="C26" s="36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6"/>
      <c r="R26" s="40"/>
    </row>
    <row r="27" spans="2:18" s="34" customFormat="1" ht="14.45" customHeight="1">
      <c r="B27" s="35"/>
      <c r="C27" s="36"/>
      <c r="D27" s="46" t="s">
        <v>106</v>
      </c>
      <c r="E27" s="36"/>
      <c r="F27" s="36"/>
      <c r="G27" s="36"/>
      <c r="H27" s="36"/>
      <c r="I27" s="36"/>
      <c r="J27" s="36"/>
      <c r="K27" s="36"/>
      <c r="L27" s="36"/>
      <c r="M27" s="47">
        <f>N88</f>
        <v>0</v>
      </c>
      <c r="N27" s="47"/>
      <c r="O27" s="47"/>
      <c r="P27" s="47"/>
      <c r="Q27" s="36"/>
      <c r="R27" s="40"/>
    </row>
    <row r="28" spans="2:18" s="34" customFormat="1" ht="14.45" customHeight="1">
      <c r="B28" s="35"/>
      <c r="C28" s="36"/>
      <c r="D28" s="48" t="s">
        <v>91</v>
      </c>
      <c r="E28" s="36"/>
      <c r="F28" s="36"/>
      <c r="G28" s="36"/>
      <c r="H28" s="36"/>
      <c r="I28" s="36"/>
      <c r="J28" s="36"/>
      <c r="K28" s="36"/>
      <c r="L28" s="36"/>
      <c r="M28" s="47">
        <f>N105</f>
        <v>0</v>
      </c>
      <c r="N28" s="47"/>
      <c r="O28" s="47"/>
      <c r="P28" s="47"/>
      <c r="Q28" s="36"/>
      <c r="R28" s="40"/>
    </row>
    <row r="29" spans="2:18" s="34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40"/>
    </row>
    <row r="30" spans="2:18" s="34" customFormat="1" ht="25.35" customHeight="1">
      <c r="B30" s="35"/>
      <c r="C30" s="36"/>
      <c r="D30" s="49" t="s">
        <v>41</v>
      </c>
      <c r="E30" s="36"/>
      <c r="F30" s="36"/>
      <c r="G30" s="36"/>
      <c r="H30" s="36"/>
      <c r="I30" s="36"/>
      <c r="J30" s="36"/>
      <c r="K30" s="36"/>
      <c r="L30" s="36"/>
      <c r="M30" s="50">
        <f>ROUND(M27+M28,2)</f>
        <v>0</v>
      </c>
      <c r="N30" s="39"/>
      <c r="O30" s="39"/>
      <c r="P30" s="39"/>
      <c r="Q30" s="36"/>
      <c r="R30" s="40"/>
    </row>
    <row r="31" spans="2:18" s="34" customFormat="1" ht="6.95" customHeight="1">
      <c r="B31" s="35"/>
      <c r="C31" s="3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36"/>
      <c r="R31" s="40"/>
    </row>
    <row r="32" spans="2:18" s="34" customFormat="1" ht="14.45" customHeight="1">
      <c r="B32" s="35"/>
      <c r="C32" s="36"/>
      <c r="D32" s="51" t="s">
        <v>42</v>
      </c>
      <c r="E32" s="51" t="s">
        <v>43</v>
      </c>
      <c r="F32" s="52">
        <v>0.21</v>
      </c>
      <c r="G32" s="53" t="s">
        <v>44</v>
      </c>
      <c r="H32" s="54">
        <f>(SUM(BE105:BE112)+SUM(BE130:BE269))</f>
        <v>0</v>
      </c>
      <c r="I32" s="39"/>
      <c r="J32" s="39"/>
      <c r="K32" s="36"/>
      <c r="L32" s="36"/>
      <c r="M32" s="54">
        <f>ROUND((SUM(BE105:BE112)+SUM(BE130:BE269)), 2)*F32</f>
        <v>0</v>
      </c>
      <c r="N32" s="39"/>
      <c r="O32" s="39"/>
      <c r="P32" s="39"/>
      <c r="Q32" s="36"/>
      <c r="R32" s="40"/>
    </row>
    <row r="33" spans="2:18" s="34" customFormat="1" ht="14.45" customHeight="1">
      <c r="B33" s="35"/>
      <c r="C33" s="36"/>
      <c r="D33" s="36"/>
      <c r="E33" s="51" t="s">
        <v>45</v>
      </c>
      <c r="F33" s="52">
        <v>0.15</v>
      </c>
      <c r="G33" s="53" t="s">
        <v>44</v>
      </c>
      <c r="H33" s="54">
        <f>(SUM(BF105:BF112)+SUM(BF130:BF269))</f>
        <v>0</v>
      </c>
      <c r="I33" s="39"/>
      <c r="J33" s="39"/>
      <c r="K33" s="36"/>
      <c r="L33" s="36"/>
      <c r="M33" s="54">
        <f>ROUND((SUM(BF105:BF112)+SUM(BF130:BF269)), 2)*F33</f>
        <v>0</v>
      </c>
      <c r="N33" s="39"/>
      <c r="O33" s="39"/>
      <c r="P33" s="39"/>
      <c r="Q33" s="36"/>
      <c r="R33" s="40"/>
    </row>
    <row r="34" spans="2:18" s="34" customFormat="1" ht="14.45" hidden="1" customHeight="1">
      <c r="B34" s="35"/>
      <c r="C34" s="36"/>
      <c r="D34" s="36"/>
      <c r="E34" s="51" t="s">
        <v>46</v>
      </c>
      <c r="F34" s="52">
        <v>0.21</v>
      </c>
      <c r="G34" s="53" t="s">
        <v>44</v>
      </c>
      <c r="H34" s="54">
        <f>(SUM(BG105:BG112)+SUM(BG130:BG269))</f>
        <v>0</v>
      </c>
      <c r="I34" s="39"/>
      <c r="J34" s="39"/>
      <c r="K34" s="36"/>
      <c r="L34" s="36"/>
      <c r="M34" s="54">
        <v>0</v>
      </c>
      <c r="N34" s="39"/>
      <c r="O34" s="39"/>
      <c r="P34" s="39"/>
      <c r="Q34" s="36"/>
      <c r="R34" s="40"/>
    </row>
    <row r="35" spans="2:18" s="34" customFormat="1" ht="14.45" hidden="1" customHeight="1">
      <c r="B35" s="35"/>
      <c r="C35" s="36"/>
      <c r="D35" s="36"/>
      <c r="E35" s="51" t="s">
        <v>47</v>
      </c>
      <c r="F35" s="52">
        <v>0.15</v>
      </c>
      <c r="G35" s="53" t="s">
        <v>44</v>
      </c>
      <c r="H35" s="54">
        <f>(SUM(BH105:BH112)+SUM(BH130:BH269))</f>
        <v>0</v>
      </c>
      <c r="I35" s="39"/>
      <c r="J35" s="39"/>
      <c r="K35" s="36"/>
      <c r="L35" s="36"/>
      <c r="M35" s="54">
        <v>0</v>
      </c>
      <c r="N35" s="39"/>
      <c r="O35" s="39"/>
      <c r="P35" s="39"/>
      <c r="Q35" s="36"/>
      <c r="R35" s="40"/>
    </row>
    <row r="36" spans="2:18" s="34" customFormat="1" ht="14.45" hidden="1" customHeight="1">
      <c r="B36" s="35"/>
      <c r="C36" s="36"/>
      <c r="D36" s="36"/>
      <c r="E36" s="51" t="s">
        <v>48</v>
      </c>
      <c r="F36" s="52">
        <v>0</v>
      </c>
      <c r="G36" s="53" t="s">
        <v>44</v>
      </c>
      <c r="H36" s="54">
        <f>(SUM(BI105:BI112)+SUM(BI130:BI269))</f>
        <v>0</v>
      </c>
      <c r="I36" s="39"/>
      <c r="J36" s="39"/>
      <c r="K36" s="36"/>
      <c r="L36" s="36"/>
      <c r="M36" s="54">
        <v>0</v>
      </c>
      <c r="N36" s="39"/>
      <c r="O36" s="39"/>
      <c r="P36" s="39"/>
      <c r="Q36" s="36"/>
      <c r="R36" s="40"/>
    </row>
    <row r="37" spans="2:18" s="34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40"/>
    </row>
    <row r="38" spans="2:18" s="34" customFormat="1" ht="25.35" customHeight="1">
      <c r="B38" s="35"/>
      <c r="C38" s="55"/>
      <c r="D38" s="56" t="s">
        <v>49</v>
      </c>
      <c r="E38" s="57"/>
      <c r="F38" s="57"/>
      <c r="G38" s="58" t="s">
        <v>50</v>
      </c>
      <c r="H38" s="59" t="s">
        <v>51</v>
      </c>
      <c r="I38" s="57"/>
      <c r="J38" s="57"/>
      <c r="K38" s="57"/>
      <c r="L38" s="60">
        <f>SUM(M30:M36)</f>
        <v>0</v>
      </c>
      <c r="M38" s="60"/>
      <c r="N38" s="60"/>
      <c r="O38" s="60"/>
      <c r="P38" s="61"/>
      <c r="Q38" s="55"/>
      <c r="R38" s="40"/>
    </row>
    <row r="39" spans="2:18" s="34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40"/>
    </row>
    <row r="40" spans="2:18" s="34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40"/>
    </row>
    <row r="41" spans="2:18">
      <c r="B41" s="25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28"/>
    </row>
    <row r="42" spans="2:18">
      <c r="B42" s="2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28"/>
    </row>
    <row r="43" spans="2:18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 spans="2:18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 spans="2:18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 spans="2:18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 spans="2:18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 spans="2:1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 spans="2:18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pans="2:18" s="34" customFormat="1" ht="15">
      <c r="B50" s="35"/>
      <c r="C50" s="36"/>
      <c r="D50" s="62" t="s">
        <v>52</v>
      </c>
      <c r="E50" s="45"/>
      <c r="F50" s="45"/>
      <c r="G50" s="45"/>
      <c r="H50" s="63"/>
      <c r="I50" s="36"/>
      <c r="J50" s="62" t="s">
        <v>53</v>
      </c>
      <c r="K50" s="45"/>
      <c r="L50" s="45"/>
      <c r="M50" s="45"/>
      <c r="N50" s="45"/>
      <c r="O50" s="45"/>
      <c r="P50" s="63"/>
      <c r="Q50" s="36"/>
      <c r="R50" s="40"/>
    </row>
    <row r="51" spans="2:18">
      <c r="B51" s="25"/>
      <c r="C51" s="30"/>
      <c r="D51" s="64"/>
      <c r="E51" s="30"/>
      <c r="F51" s="30"/>
      <c r="G51" s="30"/>
      <c r="H51" s="65"/>
      <c r="I51" s="30"/>
      <c r="J51" s="64"/>
      <c r="K51" s="30"/>
      <c r="L51" s="30"/>
      <c r="M51" s="30"/>
      <c r="N51" s="30"/>
      <c r="O51" s="30"/>
      <c r="P51" s="65"/>
      <c r="Q51" s="30"/>
      <c r="R51" s="28"/>
    </row>
    <row r="52" spans="2:18">
      <c r="B52" s="25"/>
      <c r="C52" s="30"/>
      <c r="D52" s="64"/>
      <c r="E52" s="30"/>
      <c r="F52" s="30"/>
      <c r="G52" s="30"/>
      <c r="H52" s="65"/>
      <c r="I52" s="30"/>
      <c r="J52" s="64"/>
      <c r="K52" s="30"/>
      <c r="L52" s="30"/>
      <c r="M52" s="30"/>
      <c r="N52" s="30"/>
      <c r="O52" s="30"/>
      <c r="P52" s="65"/>
      <c r="Q52" s="30"/>
      <c r="R52" s="28"/>
    </row>
    <row r="53" spans="2:18">
      <c r="B53" s="25"/>
      <c r="C53" s="30"/>
      <c r="D53" s="64"/>
      <c r="E53" s="30"/>
      <c r="F53" s="30"/>
      <c r="G53" s="30"/>
      <c r="H53" s="65"/>
      <c r="I53" s="30"/>
      <c r="J53" s="64"/>
      <c r="K53" s="30"/>
      <c r="L53" s="30"/>
      <c r="M53" s="30"/>
      <c r="N53" s="30"/>
      <c r="O53" s="30"/>
      <c r="P53" s="65"/>
      <c r="Q53" s="30"/>
      <c r="R53" s="28"/>
    </row>
    <row r="54" spans="2:18">
      <c r="B54" s="25"/>
      <c r="C54" s="30"/>
      <c r="D54" s="64"/>
      <c r="E54" s="30"/>
      <c r="F54" s="30"/>
      <c r="G54" s="30"/>
      <c r="H54" s="65"/>
      <c r="I54" s="30"/>
      <c r="J54" s="64"/>
      <c r="K54" s="30"/>
      <c r="L54" s="30"/>
      <c r="M54" s="30"/>
      <c r="N54" s="30"/>
      <c r="O54" s="30"/>
      <c r="P54" s="65"/>
      <c r="Q54" s="30"/>
      <c r="R54" s="28"/>
    </row>
    <row r="55" spans="2:18">
      <c r="B55" s="25"/>
      <c r="C55" s="30"/>
      <c r="D55" s="64"/>
      <c r="E55" s="30"/>
      <c r="F55" s="30"/>
      <c r="G55" s="30"/>
      <c r="H55" s="65"/>
      <c r="I55" s="30"/>
      <c r="J55" s="64"/>
      <c r="K55" s="30"/>
      <c r="L55" s="30"/>
      <c r="M55" s="30"/>
      <c r="N55" s="30"/>
      <c r="O55" s="30"/>
      <c r="P55" s="65"/>
      <c r="Q55" s="30"/>
      <c r="R55" s="28"/>
    </row>
    <row r="56" spans="2:18">
      <c r="B56" s="25"/>
      <c r="C56" s="30"/>
      <c r="D56" s="64"/>
      <c r="E56" s="30"/>
      <c r="F56" s="30"/>
      <c r="G56" s="30"/>
      <c r="H56" s="65"/>
      <c r="I56" s="30"/>
      <c r="J56" s="64"/>
      <c r="K56" s="30"/>
      <c r="L56" s="30"/>
      <c r="M56" s="30"/>
      <c r="N56" s="30"/>
      <c r="O56" s="30"/>
      <c r="P56" s="65"/>
      <c r="Q56" s="30"/>
      <c r="R56" s="28"/>
    </row>
    <row r="57" spans="2:18">
      <c r="B57" s="25"/>
      <c r="C57" s="30"/>
      <c r="D57" s="64"/>
      <c r="E57" s="30"/>
      <c r="F57" s="30"/>
      <c r="G57" s="30"/>
      <c r="H57" s="65"/>
      <c r="I57" s="30"/>
      <c r="J57" s="64"/>
      <c r="K57" s="30"/>
      <c r="L57" s="30"/>
      <c r="M57" s="30"/>
      <c r="N57" s="30"/>
      <c r="O57" s="30"/>
      <c r="P57" s="65"/>
      <c r="Q57" s="30"/>
      <c r="R57" s="28"/>
    </row>
    <row r="58" spans="2:18">
      <c r="B58" s="25"/>
      <c r="C58" s="30"/>
      <c r="D58" s="64"/>
      <c r="E58" s="30"/>
      <c r="F58" s="30"/>
      <c r="G58" s="30"/>
      <c r="H58" s="65"/>
      <c r="I58" s="30"/>
      <c r="J58" s="64"/>
      <c r="K58" s="30"/>
      <c r="L58" s="30"/>
      <c r="M58" s="30"/>
      <c r="N58" s="30"/>
      <c r="O58" s="30"/>
      <c r="P58" s="65"/>
      <c r="Q58" s="30"/>
      <c r="R58" s="28"/>
    </row>
    <row r="59" spans="2:18" s="34" customFormat="1" ht="15">
      <c r="B59" s="35"/>
      <c r="C59" s="36"/>
      <c r="D59" s="66" t="s">
        <v>54</v>
      </c>
      <c r="E59" s="67"/>
      <c r="F59" s="67"/>
      <c r="G59" s="68" t="s">
        <v>55</v>
      </c>
      <c r="H59" s="69"/>
      <c r="I59" s="36"/>
      <c r="J59" s="66" t="s">
        <v>54</v>
      </c>
      <c r="K59" s="67"/>
      <c r="L59" s="67"/>
      <c r="M59" s="67"/>
      <c r="N59" s="68" t="s">
        <v>55</v>
      </c>
      <c r="O59" s="67"/>
      <c r="P59" s="69"/>
      <c r="Q59" s="36"/>
      <c r="R59" s="40"/>
    </row>
    <row r="60" spans="2:18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pans="2:18" s="34" customFormat="1" ht="15">
      <c r="B61" s="35"/>
      <c r="C61" s="36"/>
      <c r="D61" s="62" t="s">
        <v>56</v>
      </c>
      <c r="E61" s="45"/>
      <c r="F61" s="45"/>
      <c r="G61" s="45"/>
      <c r="H61" s="63"/>
      <c r="I61" s="36"/>
      <c r="J61" s="62" t="s">
        <v>57</v>
      </c>
      <c r="K61" s="45"/>
      <c r="L61" s="45"/>
      <c r="M61" s="45"/>
      <c r="N61" s="45"/>
      <c r="O61" s="45"/>
      <c r="P61" s="63"/>
      <c r="Q61" s="36"/>
      <c r="R61" s="40"/>
    </row>
    <row r="62" spans="2:18">
      <c r="B62" s="25"/>
      <c r="C62" s="30"/>
      <c r="D62" s="64"/>
      <c r="E62" s="30"/>
      <c r="F62" s="30"/>
      <c r="G62" s="30"/>
      <c r="H62" s="65"/>
      <c r="I62" s="30"/>
      <c r="J62" s="64"/>
      <c r="K62" s="30"/>
      <c r="L62" s="30"/>
      <c r="M62" s="30"/>
      <c r="N62" s="30"/>
      <c r="O62" s="30"/>
      <c r="P62" s="65"/>
      <c r="Q62" s="30"/>
      <c r="R62" s="28"/>
    </row>
    <row r="63" spans="2:18">
      <c r="B63" s="25"/>
      <c r="C63" s="30"/>
      <c r="D63" s="64"/>
      <c r="E63" s="30"/>
      <c r="F63" s="30"/>
      <c r="G63" s="30"/>
      <c r="H63" s="65"/>
      <c r="I63" s="30"/>
      <c r="J63" s="64"/>
      <c r="K63" s="30"/>
      <c r="L63" s="30"/>
      <c r="M63" s="30"/>
      <c r="N63" s="30"/>
      <c r="O63" s="30"/>
      <c r="P63" s="65"/>
      <c r="Q63" s="30"/>
      <c r="R63" s="28"/>
    </row>
    <row r="64" spans="2:18">
      <c r="B64" s="25"/>
      <c r="C64" s="30"/>
      <c r="D64" s="64"/>
      <c r="E64" s="30"/>
      <c r="F64" s="30"/>
      <c r="G64" s="30"/>
      <c r="H64" s="65"/>
      <c r="I64" s="30"/>
      <c r="J64" s="64"/>
      <c r="K64" s="30"/>
      <c r="L64" s="30"/>
      <c r="M64" s="30"/>
      <c r="N64" s="30"/>
      <c r="O64" s="30"/>
      <c r="P64" s="65"/>
      <c r="Q64" s="30"/>
      <c r="R64" s="28"/>
    </row>
    <row r="65" spans="2:18">
      <c r="B65" s="25"/>
      <c r="C65" s="30"/>
      <c r="D65" s="64"/>
      <c r="E65" s="30"/>
      <c r="F65" s="30"/>
      <c r="G65" s="30"/>
      <c r="H65" s="65"/>
      <c r="I65" s="30"/>
      <c r="J65" s="64"/>
      <c r="K65" s="30"/>
      <c r="L65" s="30"/>
      <c r="M65" s="30"/>
      <c r="N65" s="30"/>
      <c r="O65" s="30"/>
      <c r="P65" s="65"/>
      <c r="Q65" s="30"/>
      <c r="R65" s="28"/>
    </row>
    <row r="66" spans="2:18">
      <c r="B66" s="25"/>
      <c r="C66" s="30"/>
      <c r="D66" s="64"/>
      <c r="E66" s="30"/>
      <c r="F66" s="30"/>
      <c r="G66" s="30"/>
      <c r="H66" s="65"/>
      <c r="I66" s="30"/>
      <c r="J66" s="64"/>
      <c r="K66" s="30"/>
      <c r="L66" s="30"/>
      <c r="M66" s="30"/>
      <c r="N66" s="30"/>
      <c r="O66" s="30"/>
      <c r="P66" s="65"/>
      <c r="Q66" s="30"/>
      <c r="R66" s="28"/>
    </row>
    <row r="67" spans="2:18">
      <c r="B67" s="25"/>
      <c r="C67" s="30"/>
      <c r="D67" s="64"/>
      <c r="E67" s="30"/>
      <c r="F67" s="30"/>
      <c r="G67" s="30"/>
      <c r="H67" s="65"/>
      <c r="I67" s="30"/>
      <c r="J67" s="64"/>
      <c r="K67" s="30"/>
      <c r="L67" s="30"/>
      <c r="M67" s="30"/>
      <c r="N67" s="30"/>
      <c r="O67" s="30"/>
      <c r="P67" s="65"/>
      <c r="Q67" s="30"/>
      <c r="R67" s="28"/>
    </row>
    <row r="68" spans="2:18">
      <c r="B68" s="25"/>
      <c r="C68" s="30"/>
      <c r="D68" s="64"/>
      <c r="E68" s="30"/>
      <c r="F68" s="30"/>
      <c r="G68" s="30"/>
      <c r="H68" s="65"/>
      <c r="I68" s="30"/>
      <c r="J68" s="64"/>
      <c r="K68" s="30"/>
      <c r="L68" s="30"/>
      <c r="M68" s="30"/>
      <c r="N68" s="30"/>
      <c r="O68" s="30"/>
      <c r="P68" s="65"/>
      <c r="Q68" s="30"/>
      <c r="R68" s="28"/>
    </row>
    <row r="69" spans="2:18">
      <c r="B69" s="25"/>
      <c r="C69" s="30"/>
      <c r="D69" s="64"/>
      <c r="E69" s="30"/>
      <c r="F69" s="30"/>
      <c r="G69" s="30"/>
      <c r="H69" s="65"/>
      <c r="I69" s="30"/>
      <c r="J69" s="64"/>
      <c r="K69" s="30"/>
      <c r="L69" s="30"/>
      <c r="M69" s="30"/>
      <c r="N69" s="30"/>
      <c r="O69" s="30"/>
      <c r="P69" s="65"/>
      <c r="Q69" s="30"/>
      <c r="R69" s="28"/>
    </row>
    <row r="70" spans="2:18" s="34" customFormat="1" ht="15">
      <c r="B70" s="35"/>
      <c r="C70" s="36"/>
      <c r="D70" s="66" t="s">
        <v>54</v>
      </c>
      <c r="E70" s="67"/>
      <c r="F70" s="67"/>
      <c r="G70" s="68" t="s">
        <v>55</v>
      </c>
      <c r="H70" s="69"/>
      <c r="I70" s="36"/>
      <c r="J70" s="66" t="s">
        <v>54</v>
      </c>
      <c r="K70" s="67"/>
      <c r="L70" s="67"/>
      <c r="M70" s="67"/>
      <c r="N70" s="68" t="s">
        <v>55</v>
      </c>
      <c r="O70" s="67"/>
      <c r="P70" s="69"/>
      <c r="Q70" s="36"/>
      <c r="R70" s="40"/>
    </row>
    <row r="71" spans="2:18" s="34" customFormat="1" ht="14.45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2"/>
    </row>
    <row r="75" spans="2:18" s="34" customFormat="1" ht="6.95" customHeight="1">
      <c r="B75" s="73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5"/>
    </row>
    <row r="76" spans="2:18" s="34" customFormat="1" ht="36.950000000000003" customHeight="1">
      <c r="B76" s="35"/>
      <c r="C76" s="26" t="s">
        <v>107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0"/>
    </row>
    <row r="77" spans="2:18" s="34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40"/>
    </row>
    <row r="78" spans="2:18" s="34" customFormat="1" ht="30" customHeight="1">
      <c r="B78" s="35"/>
      <c r="C78" s="31" t="s">
        <v>19</v>
      </c>
      <c r="D78" s="36"/>
      <c r="E78" s="36"/>
      <c r="F78" s="32" t="str">
        <f>F6</f>
        <v>Rekonstrukce chodeb obj.B,úst.422 a 426,4.NP, Areál Mendelu, Zemědělská 1,Brno</v>
      </c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6"/>
      <c r="R78" s="40"/>
    </row>
    <row r="79" spans="2:18" s="34" customFormat="1" ht="36.950000000000003" customHeight="1">
      <c r="B79" s="35"/>
      <c r="C79" s="76" t="s">
        <v>104</v>
      </c>
      <c r="D79" s="36"/>
      <c r="E79" s="36"/>
      <c r="F79" s="77" t="str">
        <f>F7</f>
        <v>170503a - D.1.4.1 ZDRAVOTNĚ TECHNICKÉ  INSTALACE</v>
      </c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6"/>
      <c r="R79" s="40"/>
    </row>
    <row r="80" spans="2:18" s="34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40"/>
    </row>
    <row r="81" spans="2:47" s="34" customFormat="1" ht="18" customHeight="1">
      <c r="B81" s="35"/>
      <c r="C81" s="31" t="s">
        <v>23</v>
      </c>
      <c r="D81" s="36"/>
      <c r="E81" s="36"/>
      <c r="F81" s="41" t="str">
        <f>F9</f>
        <v>BRNO</v>
      </c>
      <c r="G81" s="36"/>
      <c r="H81" s="36"/>
      <c r="I81" s="36"/>
      <c r="J81" s="36"/>
      <c r="K81" s="31" t="s">
        <v>25</v>
      </c>
      <c r="L81" s="36"/>
      <c r="M81" s="42" t="str">
        <f>IF(O9="","",O9)</f>
        <v>18.5.2017</v>
      </c>
      <c r="N81" s="42"/>
      <c r="O81" s="42"/>
      <c r="P81" s="42"/>
      <c r="Q81" s="36"/>
      <c r="R81" s="40"/>
    </row>
    <row r="82" spans="2:47" s="34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40"/>
    </row>
    <row r="83" spans="2:47" s="34" customFormat="1" ht="15">
      <c r="B83" s="35"/>
      <c r="C83" s="31" t="s">
        <v>27</v>
      </c>
      <c r="D83" s="36"/>
      <c r="E83" s="36"/>
      <c r="F83" s="41" t="str">
        <f>E12</f>
        <v>Mendelova univerzita v Brně, Zemědělská 1,Brno</v>
      </c>
      <c r="G83" s="36"/>
      <c r="H83" s="36"/>
      <c r="I83" s="36"/>
      <c r="J83" s="36"/>
      <c r="K83" s="31" t="s">
        <v>33</v>
      </c>
      <c r="L83" s="36"/>
      <c r="M83" s="43" t="str">
        <f>E18</f>
        <v>ing.Pavel Skalka Brno</v>
      </c>
      <c r="N83" s="43"/>
      <c r="O83" s="43"/>
      <c r="P83" s="43"/>
      <c r="Q83" s="43"/>
      <c r="R83" s="40"/>
    </row>
    <row r="84" spans="2:47" s="34" customFormat="1" ht="14.45" customHeight="1">
      <c r="B84" s="35"/>
      <c r="C84" s="31" t="s">
        <v>31</v>
      </c>
      <c r="D84" s="36"/>
      <c r="E84" s="36"/>
      <c r="F84" s="41" t="str">
        <f>IF(E15="","",E15)</f>
        <v>Vyplň údaj</v>
      </c>
      <c r="G84" s="36"/>
      <c r="H84" s="36"/>
      <c r="I84" s="36"/>
      <c r="J84" s="36"/>
      <c r="K84" s="31" t="s">
        <v>36</v>
      </c>
      <c r="L84" s="36"/>
      <c r="M84" s="43" t="str">
        <f>E21</f>
        <v>Kepertová</v>
      </c>
      <c r="N84" s="43"/>
      <c r="O84" s="43"/>
      <c r="P84" s="43"/>
      <c r="Q84" s="43"/>
      <c r="R84" s="40"/>
    </row>
    <row r="85" spans="2:47" s="34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40"/>
    </row>
    <row r="86" spans="2:47" s="34" customFormat="1" ht="29.25" customHeight="1">
      <c r="B86" s="35"/>
      <c r="C86" s="78" t="s">
        <v>108</v>
      </c>
      <c r="D86" s="79"/>
      <c r="E86" s="79"/>
      <c r="F86" s="79"/>
      <c r="G86" s="79"/>
      <c r="H86" s="55"/>
      <c r="I86" s="55"/>
      <c r="J86" s="55"/>
      <c r="K86" s="55"/>
      <c r="L86" s="55"/>
      <c r="M86" s="55"/>
      <c r="N86" s="78" t="s">
        <v>109</v>
      </c>
      <c r="O86" s="79"/>
      <c r="P86" s="79"/>
      <c r="Q86" s="79"/>
      <c r="R86" s="40"/>
    </row>
    <row r="87" spans="2:47" s="34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40"/>
    </row>
    <row r="88" spans="2:47" s="34" customFormat="1" ht="29.25" customHeight="1">
      <c r="B88" s="35"/>
      <c r="C88" s="80" t="s">
        <v>110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81">
        <f>N130</f>
        <v>0</v>
      </c>
      <c r="O88" s="82"/>
      <c r="P88" s="82"/>
      <c r="Q88" s="82"/>
      <c r="R88" s="40"/>
      <c r="AU88" s="21" t="s">
        <v>111</v>
      </c>
    </row>
    <row r="89" spans="2:47" s="89" customFormat="1" ht="24.95" customHeight="1">
      <c r="B89" s="83"/>
      <c r="C89" s="84"/>
      <c r="D89" s="85" t="s">
        <v>112</v>
      </c>
      <c r="E89" s="84"/>
      <c r="F89" s="84"/>
      <c r="G89" s="84"/>
      <c r="H89" s="84"/>
      <c r="I89" s="84"/>
      <c r="J89" s="84"/>
      <c r="K89" s="84"/>
      <c r="L89" s="84"/>
      <c r="M89" s="84"/>
      <c r="N89" s="86">
        <f>N131</f>
        <v>0</v>
      </c>
      <c r="O89" s="87"/>
      <c r="P89" s="87"/>
      <c r="Q89" s="87"/>
      <c r="R89" s="88"/>
    </row>
    <row r="90" spans="2:47" s="96" customFormat="1" ht="19.899999999999999" customHeight="1">
      <c r="B90" s="90"/>
      <c r="C90" s="91"/>
      <c r="D90" s="92" t="s">
        <v>113</v>
      </c>
      <c r="E90" s="91"/>
      <c r="F90" s="91"/>
      <c r="G90" s="91"/>
      <c r="H90" s="91"/>
      <c r="I90" s="91"/>
      <c r="J90" s="91"/>
      <c r="K90" s="91"/>
      <c r="L90" s="91"/>
      <c r="M90" s="91"/>
      <c r="N90" s="93">
        <f>N132</f>
        <v>0</v>
      </c>
      <c r="O90" s="94"/>
      <c r="P90" s="94"/>
      <c r="Q90" s="94"/>
      <c r="R90" s="95"/>
    </row>
    <row r="91" spans="2:47" s="96" customFormat="1" ht="19.899999999999999" customHeight="1">
      <c r="B91" s="90"/>
      <c r="C91" s="91"/>
      <c r="D91" s="92" t="s">
        <v>114</v>
      </c>
      <c r="E91" s="91"/>
      <c r="F91" s="91"/>
      <c r="G91" s="91"/>
      <c r="H91" s="91"/>
      <c r="I91" s="91"/>
      <c r="J91" s="91"/>
      <c r="K91" s="91"/>
      <c r="L91" s="91"/>
      <c r="M91" s="91"/>
      <c r="N91" s="93">
        <f>N135</f>
        <v>0</v>
      </c>
      <c r="O91" s="94"/>
      <c r="P91" s="94"/>
      <c r="Q91" s="94"/>
      <c r="R91" s="95"/>
    </row>
    <row r="92" spans="2:47" s="96" customFormat="1" ht="19.899999999999999" customHeight="1">
      <c r="B92" s="90"/>
      <c r="C92" s="91"/>
      <c r="D92" s="92" t="s">
        <v>115</v>
      </c>
      <c r="E92" s="91"/>
      <c r="F92" s="91"/>
      <c r="G92" s="91"/>
      <c r="H92" s="91"/>
      <c r="I92" s="91"/>
      <c r="J92" s="91"/>
      <c r="K92" s="91"/>
      <c r="L92" s="91"/>
      <c r="M92" s="91"/>
      <c r="N92" s="93">
        <f>N138</f>
        <v>0</v>
      </c>
      <c r="O92" s="94"/>
      <c r="P92" s="94"/>
      <c r="Q92" s="94"/>
      <c r="R92" s="95"/>
    </row>
    <row r="93" spans="2:47" s="96" customFormat="1" ht="19.899999999999999" customHeight="1">
      <c r="B93" s="90"/>
      <c r="C93" s="91"/>
      <c r="D93" s="92" t="s">
        <v>116</v>
      </c>
      <c r="E93" s="91"/>
      <c r="F93" s="91"/>
      <c r="G93" s="91"/>
      <c r="H93" s="91"/>
      <c r="I93" s="91"/>
      <c r="J93" s="91"/>
      <c r="K93" s="91"/>
      <c r="L93" s="91"/>
      <c r="M93" s="91"/>
      <c r="N93" s="93">
        <f>N148</f>
        <v>0</v>
      </c>
      <c r="O93" s="94"/>
      <c r="P93" s="94"/>
      <c r="Q93" s="94"/>
      <c r="R93" s="95"/>
    </row>
    <row r="94" spans="2:47" s="96" customFormat="1" ht="19.899999999999999" customHeight="1">
      <c r="B94" s="90"/>
      <c r="C94" s="91"/>
      <c r="D94" s="92" t="s">
        <v>117</v>
      </c>
      <c r="E94" s="91"/>
      <c r="F94" s="91"/>
      <c r="G94" s="91"/>
      <c r="H94" s="91"/>
      <c r="I94" s="91"/>
      <c r="J94" s="91"/>
      <c r="K94" s="91"/>
      <c r="L94" s="91"/>
      <c r="M94" s="91"/>
      <c r="N94" s="93">
        <f>N157</f>
        <v>0</v>
      </c>
      <c r="O94" s="94"/>
      <c r="P94" s="94"/>
      <c r="Q94" s="94"/>
      <c r="R94" s="95"/>
    </row>
    <row r="95" spans="2:47" s="89" customFormat="1" ht="24.95" customHeight="1">
      <c r="B95" s="83"/>
      <c r="C95" s="84"/>
      <c r="D95" s="85" t="s">
        <v>118</v>
      </c>
      <c r="E95" s="84"/>
      <c r="F95" s="84"/>
      <c r="G95" s="84"/>
      <c r="H95" s="84"/>
      <c r="I95" s="84"/>
      <c r="J95" s="84"/>
      <c r="K95" s="84"/>
      <c r="L95" s="84"/>
      <c r="M95" s="84"/>
      <c r="N95" s="86">
        <f>N159</f>
        <v>0</v>
      </c>
      <c r="O95" s="87"/>
      <c r="P95" s="87"/>
      <c r="Q95" s="87"/>
      <c r="R95" s="88"/>
    </row>
    <row r="96" spans="2:47" s="96" customFormat="1" ht="19.899999999999999" customHeight="1">
      <c r="B96" s="90"/>
      <c r="C96" s="91"/>
      <c r="D96" s="92" t="s">
        <v>119</v>
      </c>
      <c r="E96" s="91"/>
      <c r="F96" s="91"/>
      <c r="G96" s="91"/>
      <c r="H96" s="91"/>
      <c r="I96" s="91"/>
      <c r="J96" s="91"/>
      <c r="K96" s="91"/>
      <c r="L96" s="91"/>
      <c r="M96" s="91"/>
      <c r="N96" s="93">
        <f>N160</f>
        <v>0</v>
      </c>
      <c r="O96" s="94"/>
      <c r="P96" s="94"/>
      <c r="Q96" s="94"/>
      <c r="R96" s="95"/>
    </row>
    <row r="97" spans="2:62" s="96" customFormat="1" ht="19.899999999999999" customHeight="1">
      <c r="B97" s="90"/>
      <c r="C97" s="91"/>
      <c r="D97" s="92" t="s">
        <v>120</v>
      </c>
      <c r="E97" s="91"/>
      <c r="F97" s="91"/>
      <c r="G97" s="91"/>
      <c r="H97" s="91"/>
      <c r="I97" s="91"/>
      <c r="J97" s="91"/>
      <c r="K97" s="91"/>
      <c r="L97" s="91"/>
      <c r="M97" s="91"/>
      <c r="N97" s="93">
        <f>N168</f>
        <v>0</v>
      </c>
      <c r="O97" s="94"/>
      <c r="P97" s="94"/>
      <c r="Q97" s="94"/>
      <c r="R97" s="95"/>
    </row>
    <row r="98" spans="2:62" s="96" customFormat="1" ht="19.899999999999999" customHeight="1">
      <c r="B98" s="90"/>
      <c r="C98" s="91"/>
      <c r="D98" s="92" t="s">
        <v>121</v>
      </c>
      <c r="E98" s="91"/>
      <c r="F98" s="91"/>
      <c r="G98" s="91"/>
      <c r="H98" s="91"/>
      <c r="I98" s="91"/>
      <c r="J98" s="91"/>
      <c r="K98" s="91"/>
      <c r="L98" s="91"/>
      <c r="M98" s="91"/>
      <c r="N98" s="93">
        <f>N201</f>
        <v>0</v>
      </c>
      <c r="O98" s="94"/>
      <c r="P98" s="94"/>
      <c r="Q98" s="94"/>
      <c r="R98" s="95"/>
    </row>
    <row r="99" spans="2:62" s="96" customFormat="1" ht="19.899999999999999" customHeight="1">
      <c r="B99" s="90"/>
      <c r="C99" s="91"/>
      <c r="D99" s="92" t="s">
        <v>122</v>
      </c>
      <c r="E99" s="91"/>
      <c r="F99" s="91"/>
      <c r="G99" s="91"/>
      <c r="H99" s="91"/>
      <c r="I99" s="91"/>
      <c r="J99" s="91"/>
      <c r="K99" s="91"/>
      <c r="L99" s="91"/>
      <c r="M99" s="91"/>
      <c r="N99" s="93">
        <f>N232</f>
        <v>0</v>
      </c>
      <c r="O99" s="94"/>
      <c r="P99" s="94"/>
      <c r="Q99" s="94"/>
      <c r="R99" s="95"/>
    </row>
    <row r="100" spans="2:62" s="96" customFormat="1" ht="19.899999999999999" customHeight="1">
      <c r="B100" s="90"/>
      <c r="C100" s="91"/>
      <c r="D100" s="92" t="s">
        <v>123</v>
      </c>
      <c r="E100" s="91"/>
      <c r="F100" s="91"/>
      <c r="G100" s="91"/>
      <c r="H100" s="91"/>
      <c r="I100" s="91"/>
      <c r="J100" s="91"/>
      <c r="K100" s="91"/>
      <c r="L100" s="91"/>
      <c r="M100" s="91"/>
      <c r="N100" s="93">
        <f>N241</f>
        <v>0</v>
      </c>
      <c r="O100" s="94"/>
      <c r="P100" s="94"/>
      <c r="Q100" s="94"/>
      <c r="R100" s="95"/>
    </row>
    <row r="101" spans="2:62" s="96" customFormat="1" ht="19.899999999999999" customHeight="1">
      <c r="B101" s="90"/>
      <c r="C101" s="91"/>
      <c r="D101" s="92" t="s">
        <v>124</v>
      </c>
      <c r="E101" s="91"/>
      <c r="F101" s="91"/>
      <c r="G101" s="91"/>
      <c r="H101" s="91"/>
      <c r="I101" s="91"/>
      <c r="J101" s="91"/>
      <c r="K101" s="91"/>
      <c r="L101" s="91"/>
      <c r="M101" s="91"/>
      <c r="N101" s="93">
        <f>N250</f>
        <v>0</v>
      </c>
      <c r="O101" s="94"/>
      <c r="P101" s="94"/>
      <c r="Q101" s="94"/>
      <c r="R101" s="95"/>
    </row>
    <row r="102" spans="2:62" s="96" customFormat="1" ht="19.899999999999999" customHeight="1">
      <c r="B102" s="90"/>
      <c r="C102" s="91"/>
      <c r="D102" s="92" t="s">
        <v>125</v>
      </c>
      <c r="E102" s="91"/>
      <c r="F102" s="91"/>
      <c r="G102" s="91"/>
      <c r="H102" s="91"/>
      <c r="I102" s="91"/>
      <c r="J102" s="91"/>
      <c r="K102" s="91"/>
      <c r="L102" s="91"/>
      <c r="M102" s="91"/>
      <c r="N102" s="93">
        <f>N260</f>
        <v>0</v>
      </c>
      <c r="O102" s="94"/>
      <c r="P102" s="94"/>
      <c r="Q102" s="94"/>
      <c r="R102" s="95"/>
    </row>
    <row r="103" spans="2:62" s="96" customFormat="1" ht="19.899999999999999" customHeight="1">
      <c r="B103" s="90"/>
      <c r="C103" s="91"/>
      <c r="D103" s="92" t="s">
        <v>126</v>
      </c>
      <c r="E103" s="91"/>
      <c r="F103" s="91"/>
      <c r="G103" s="91"/>
      <c r="H103" s="91"/>
      <c r="I103" s="91"/>
      <c r="J103" s="91"/>
      <c r="K103" s="91"/>
      <c r="L103" s="91"/>
      <c r="M103" s="91"/>
      <c r="N103" s="93">
        <f>N265</f>
        <v>0</v>
      </c>
      <c r="O103" s="94"/>
      <c r="P103" s="94"/>
      <c r="Q103" s="94"/>
      <c r="R103" s="95"/>
    </row>
    <row r="104" spans="2:62" s="34" customFormat="1" ht="21.75" customHeight="1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40"/>
    </row>
    <row r="105" spans="2:62" s="34" customFormat="1" ht="29.25" customHeight="1">
      <c r="B105" s="35"/>
      <c r="C105" s="80" t="s">
        <v>127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82">
        <f>ROUND(N106+N107+N108+N109+N110+N111,2)</f>
        <v>0</v>
      </c>
      <c r="O105" s="82"/>
      <c r="P105" s="82"/>
      <c r="Q105" s="82"/>
      <c r="R105" s="40"/>
      <c r="T105" s="97"/>
      <c r="U105" s="98" t="s">
        <v>42</v>
      </c>
    </row>
    <row r="106" spans="2:62" s="34" customFormat="1" ht="18" customHeight="1">
      <c r="B106" s="35"/>
      <c r="C106" s="36"/>
      <c r="D106" s="280" t="s">
        <v>128</v>
      </c>
      <c r="E106" s="280"/>
      <c r="F106" s="280"/>
      <c r="G106" s="280"/>
      <c r="H106" s="280"/>
      <c r="I106" s="36"/>
      <c r="J106" s="36"/>
      <c r="K106" s="36"/>
      <c r="L106" s="36"/>
      <c r="M106" s="36"/>
      <c r="N106" s="9"/>
      <c r="O106" s="9"/>
      <c r="P106" s="9"/>
      <c r="Q106" s="9"/>
      <c r="R106" s="40"/>
      <c r="S106" s="36"/>
      <c r="T106" s="102"/>
      <c r="U106" s="103" t="s">
        <v>43</v>
      </c>
      <c r="AY106" s="21" t="s">
        <v>129</v>
      </c>
      <c r="BE106" s="104">
        <f t="shared" ref="BE106:BE111" si="0">IF(U106="základní",N106,0)</f>
        <v>0</v>
      </c>
      <c r="BF106" s="104">
        <f t="shared" ref="BF106:BF111" si="1">IF(U106="snížená",N106,0)</f>
        <v>0</v>
      </c>
      <c r="BG106" s="104">
        <f t="shared" ref="BG106:BG111" si="2">IF(U106="zákl. přenesená",N106,0)</f>
        <v>0</v>
      </c>
      <c r="BH106" s="104">
        <f t="shared" ref="BH106:BH111" si="3">IF(U106="sníž. přenesená",N106,0)</f>
        <v>0</v>
      </c>
      <c r="BI106" s="104">
        <f t="shared" ref="BI106:BI111" si="4">IF(U106="nulová",N106,0)</f>
        <v>0</v>
      </c>
      <c r="BJ106" s="21" t="s">
        <v>86</v>
      </c>
    </row>
    <row r="107" spans="2:62" s="34" customFormat="1" ht="18" customHeight="1">
      <c r="B107" s="35"/>
      <c r="C107" s="36"/>
      <c r="D107" s="281" t="s">
        <v>130</v>
      </c>
      <c r="E107" s="281"/>
      <c r="F107" s="281"/>
      <c r="G107" s="281"/>
      <c r="H107" s="281"/>
      <c r="I107" s="36"/>
      <c r="J107" s="36"/>
      <c r="K107" s="36"/>
      <c r="L107" s="36"/>
      <c r="M107" s="36"/>
      <c r="N107" s="9"/>
      <c r="O107" s="9"/>
      <c r="P107" s="9"/>
      <c r="Q107" s="9"/>
      <c r="R107" s="40"/>
      <c r="S107" s="36"/>
      <c r="T107" s="102"/>
      <c r="U107" s="103" t="s">
        <v>43</v>
      </c>
      <c r="AY107" s="21" t="s">
        <v>129</v>
      </c>
      <c r="BE107" s="104">
        <f t="shared" si="0"/>
        <v>0</v>
      </c>
      <c r="BF107" s="104">
        <f t="shared" si="1"/>
        <v>0</v>
      </c>
      <c r="BG107" s="104">
        <f t="shared" si="2"/>
        <v>0</v>
      </c>
      <c r="BH107" s="104">
        <f t="shared" si="3"/>
        <v>0</v>
      </c>
      <c r="BI107" s="104">
        <f t="shared" si="4"/>
        <v>0</v>
      </c>
      <c r="BJ107" s="21" t="s">
        <v>86</v>
      </c>
    </row>
    <row r="108" spans="2:62" s="34" customFormat="1" ht="18" customHeight="1">
      <c r="B108" s="35"/>
      <c r="C108" s="36"/>
      <c r="D108" s="281" t="s">
        <v>131</v>
      </c>
      <c r="E108" s="281"/>
      <c r="F108" s="281"/>
      <c r="G108" s="281"/>
      <c r="H108" s="281"/>
      <c r="I108" s="36"/>
      <c r="J108" s="36"/>
      <c r="K108" s="36"/>
      <c r="L108" s="36"/>
      <c r="M108" s="36"/>
      <c r="N108" s="9"/>
      <c r="O108" s="9"/>
      <c r="P108" s="9"/>
      <c r="Q108" s="9"/>
      <c r="R108" s="40"/>
      <c r="S108" s="36"/>
      <c r="T108" s="102"/>
      <c r="U108" s="103" t="s">
        <v>43</v>
      </c>
      <c r="AY108" s="21" t="s">
        <v>129</v>
      </c>
      <c r="BE108" s="104">
        <f t="shared" si="0"/>
        <v>0</v>
      </c>
      <c r="BF108" s="104">
        <f t="shared" si="1"/>
        <v>0</v>
      </c>
      <c r="BG108" s="104">
        <f t="shared" si="2"/>
        <v>0</v>
      </c>
      <c r="BH108" s="104">
        <f t="shared" si="3"/>
        <v>0</v>
      </c>
      <c r="BI108" s="104">
        <f t="shared" si="4"/>
        <v>0</v>
      </c>
      <c r="BJ108" s="21" t="s">
        <v>86</v>
      </c>
    </row>
    <row r="109" spans="2:62" s="34" customFormat="1" ht="18" customHeight="1">
      <c r="B109" s="35"/>
      <c r="C109" s="36"/>
      <c r="D109" s="281" t="s">
        <v>132</v>
      </c>
      <c r="E109" s="281"/>
      <c r="F109" s="281"/>
      <c r="G109" s="281"/>
      <c r="H109" s="281"/>
      <c r="I109" s="36"/>
      <c r="J109" s="36"/>
      <c r="K109" s="36"/>
      <c r="L109" s="36"/>
      <c r="M109" s="36"/>
      <c r="N109" s="9"/>
      <c r="O109" s="9"/>
      <c r="P109" s="9"/>
      <c r="Q109" s="9"/>
      <c r="R109" s="40"/>
      <c r="S109" s="36"/>
      <c r="T109" s="102"/>
      <c r="U109" s="103" t="s">
        <v>43</v>
      </c>
      <c r="AY109" s="21" t="s">
        <v>129</v>
      </c>
      <c r="BE109" s="104">
        <f t="shared" si="0"/>
        <v>0</v>
      </c>
      <c r="BF109" s="104">
        <f t="shared" si="1"/>
        <v>0</v>
      </c>
      <c r="BG109" s="104">
        <f t="shared" si="2"/>
        <v>0</v>
      </c>
      <c r="BH109" s="104">
        <f t="shared" si="3"/>
        <v>0</v>
      </c>
      <c r="BI109" s="104">
        <f t="shared" si="4"/>
        <v>0</v>
      </c>
      <c r="BJ109" s="21" t="s">
        <v>86</v>
      </c>
    </row>
    <row r="110" spans="2:62" s="34" customFormat="1" ht="18" customHeight="1">
      <c r="B110" s="35"/>
      <c r="C110" s="36"/>
      <c r="D110" s="281" t="s">
        <v>133</v>
      </c>
      <c r="E110" s="281"/>
      <c r="F110" s="281"/>
      <c r="G110" s="281"/>
      <c r="H110" s="281"/>
      <c r="I110" s="36"/>
      <c r="J110" s="36"/>
      <c r="K110" s="36"/>
      <c r="L110" s="36"/>
      <c r="M110" s="36"/>
      <c r="N110" s="9"/>
      <c r="O110" s="9"/>
      <c r="P110" s="9"/>
      <c r="Q110" s="9"/>
      <c r="R110" s="40"/>
      <c r="S110" s="36"/>
      <c r="T110" s="102"/>
      <c r="U110" s="103" t="s">
        <v>43</v>
      </c>
      <c r="AY110" s="21" t="s">
        <v>129</v>
      </c>
      <c r="BE110" s="104">
        <f t="shared" si="0"/>
        <v>0</v>
      </c>
      <c r="BF110" s="104">
        <f t="shared" si="1"/>
        <v>0</v>
      </c>
      <c r="BG110" s="104">
        <f t="shared" si="2"/>
        <v>0</v>
      </c>
      <c r="BH110" s="104">
        <f t="shared" si="3"/>
        <v>0</v>
      </c>
      <c r="BI110" s="104">
        <f t="shared" si="4"/>
        <v>0</v>
      </c>
      <c r="BJ110" s="21" t="s">
        <v>86</v>
      </c>
    </row>
    <row r="111" spans="2:62" s="34" customFormat="1" ht="18" customHeight="1">
      <c r="B111" s="35"/>
      <c r="C111" s="36"/>
      <c r="D111" s="92" t="s">
        <v>134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9"/>
      <c r="O111" s="9"/>
      <c r="P111" s="9"/>
      <c r="Q111" s="9"/>
      <c r="R111" s="40"/>
      <c r="S111" s="36"/>
      <c r="T111" s="105"/>
      <c r="U111" s="106" t="s">
        <v>43</v>
      </c>
      <c r="AY111" s="21" t="s">
        <v>135</v>
      </c>
      <c r="BE111" s="104">
        <f t="shared" si="0"/>
        <v>0</v>
      </c>
      <c r="BF111" s="104">
        <f t="shared" si="1"/>
        <v>0</v>
      </c>
      <c r="BG111" s="104">
        <f t="shared" si="2"/>
        <v>0</v>
      </c>
      <c r="BH111" s="104">
        <f t="shared" si="3"/>
        <v>0</v>
      </c>
      <c r="BI111" s="104">
        <f t="shared" si="4"/>
        <v>0</v>
      </c>
      <c r="BJ111" s="21" t="s">
        <v>86</v>
      </c>
    </row>
    <row r="112" spans="2:62" s="34" customForma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40"/>
    </row>
    <row r="113" spans="2:18" s="34" customFormat="1" ht="29.25" customHeight="1">
      <c r="B113" s="35"/>
      <c r="C113" s="107" t="s">
        <v>96</v>
      </c>
      <c r="D113" s="55"/>
      <c r="E113" s="55"/>
      <c r="F113" s="55"/>
      <c r="G113" s="55"/>
      <c r="H113" s="55"/>
      <c r="I113" s="55"/>
      <c r="J113" s="55"/>
      <c r="K113" s="55"/>
      <c r="L113" s="108">
        <f>ROUND(SUM(N88+N105),2)</f>
        <v>0</v>
      </c>
      <c r="M113" s="108"/>
      <c r="N113" s="108"/>
      <c r="O113" s="108"/>
      <c r="P113" s="108"/>
      <c r="Q113" s="108"/>
      <c r="R113" s="40"/>
    </row>
    <row r="114" spans="2:18" s="34" customFormat="1" ht="6.95" customHeight="1">
      <c r="B114" s="70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2"/>
    </row>
    <row r="118" spans="2:18" s="34" customFormat="1" ht="6.95" customHeight="1">
      <c r="B118" s="73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5"/>
    </row>
    <row r="119" spans="2:18" s="34" customFormat="1" ht="36.950000000000003" customHeight="1">
      <c r="B119" s="35"/>
      <c r="C119" s="26" t="s">
        <v>136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40"/>
    </row>
    <row r="120" spans="2:18" s="34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40"/>
    </row>
    <row r="121" spans="2:18" s="34" customFormat="1" ht="30" customHeight="1">
      <c r="B121" s="35"/>
      <c r="C121" s="31" t="s">
        <v>19</v>
      </c>
      <c r="D121" s="36"/>
      <c r="E121" s="36"/>
      <c r="F121" s="32" t="str">
        <f>F6</f>
        <v>Rekonstrukce chodeb obj.B,úst.422 a 426,4.NP, Areál Mendelu, Zemědělská 1,Brno</v>
      </c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6"/>
      <c r="R121" s="40"/>
    </row>
    <row r="122" spans="2:18" s="34" customFormat="1" ht="36.950000000000003" customHeight="1">
      <c r="B122" s="35"/>
      <c r="C122" s="76" t="s">
        <v>104</v>
      </c>
      <c r="D122" s="36"/>
      <c r="E122" s="36"/>
      <c r="F122" s="77" t="str">
        <f>F7</f>
        <v>170503a - D.1.4.1 ZDRAVOTNĚ TECHNICKÉ  INSTALACE</v>
      </c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6"/>
      <c r="R122" s="40"/>
    </row>
    <row r="123" spans="2:18" s="34" customFormat="1" ht="6.9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40"/>
    </row>
    <row r="124" spans="2:18" s="34" customFormat="1" ht="18" customHeight="1">
      <c r="B124" s="35"/>
      <c r="C124" s="31" t="s">
        <v>23</v>
      </c>
      <c r="D124" s="36"/>
      <c r="E124" s="36"/>
      <c r="F124" s="41" t="str">
        <f>F9</f>
        <v>BRNO</v>
      </c>
      <c r="G124" s="36"/>
      <c r="H124" s="36"/>
      <c r="I124" s="36"/>
      <c r="J124" s="36"/>
      <c r="K124" s="31" t="s">
        <v>25</v>
      </c>
      <c r="L124" s="36"/>
      <c r="M124" s="42" t="str">
        <f>IF(O9="","",O9)</f>
        <v>18.5.2017</v>
      </c>
      <c r="N124" s="42"/>
      <c r="O124" s="42"/>
      <c r="P124" s="42"/>
      <c r="Q124" s="36"/>
      <c r="R124" s="40"/>
    </row>
    <row r="125" spans="2:18" s="34" customFormat="1" ht="6.9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40"/>
    </row>
    <row r="126" spans="2:18" s="34" customFormat="1" ht="15">
      <c r="B126" s="35"/>
      <c r="C126" s="31" t="s">
        <v>27</v>
      </c>
      <c r="D126" s="36"/>
      <c r="E126" s="36"/>
      <c r="F126" s="41" t="str">
        <f>E12</f>
        <v>Mendelova univerzita v Brně, Zemědělská 1,Brno</v>
      </c>
      <c r="G126" s="36"/>
      <c r="H126" s="36"/>
      <c r="I126" s="36"/>
      <c r="J126" s="36"/>
      <c r="K126" s="31" t="s">
        <v>33</v>
      </c>
      <c r="L126" s="36"/>
      <c r="M126" s="43" t="str">
        <f>E18</f>
        <v>ing.Pavel Skalka Brno</v>
      </c>
      <c r="N126" s="43"/>
      <c r="O126" s="43"/>
      <c r="P126" s="43"/>
      <c r="Q126" s="43"/>
      <c r="R126" s="40"/>
    </row>
    <row r="127" spans="2:18" s="34" customFormat="1" ht="14.45" customHeight="1">
      <c r="B127" s="35"/>
      <c r="C127" s="31" t="s">
        <v>31</v>
      </c>
      <c r="D127" s="36"/>
      <c r="E127" s="36"/>
      <c r="F127" s="41" t="str">
        <f>IF(E15="","",E15)</f>
        <v>Vyplň údaj</v>
      </c>
      <c r="G127" s="36"/>
      <c r="H127" s="36"/>
      <c r="I127" s="36"/>
      <c r="J127" s="36"/>
      <c r="K127" s="31" t="s">
        <v>36</v>
      </c>
      <c r="L127" s="36"/>
      <c r="M127" s="43" t="str">
        <f>E21</f>
        <v>Kepertová</v>
      </c>
      <c r="N127" s="43"/>
      <c r="O127" s="43"/>
      <c r="P127" s="43"/>
      <c r="Q127" s="43"/>
      <c r="R127" s="40"/>
    </row>
    <row r="128" spans="2:18" s="34" customFormat="1" ht="10.35" customHeight="1"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40"/>
    </row>
    <row r="129" spans="2:65" s="116" customFormat="1" ht="29.25" customHeight="1">
      <c r="B129" s="109"/>
      <c r="C129" s="110" t="s">
        <v>137</v>
      </c>
      <c r="D129" s="111" t="s">
        <v>138</v>
      </c>
      <c r="E129" s="111" t="s">
        <v>60</v>
      </c>
      <c r="F129" s="112" t="s">
        <v>139</v>
      </c>
      <c r="G129" s="112"/>
      <c r="H129" s="112"/>
      <c r="I129" s="112"/>
      <c r="J129" s="111" t="s">
        <v>140</v>
      </c>
      <c r="K129" s="111" t="s">
        <v>141</v>
      </c>
      <c r="L129" s="113" t="s">
        <v>142</v>
      </c>
      <c r="M129" s="113"/>
      <c r="N129" s="112" t="s">
        <v>109</v>
      </c>
      <c r="O129" s="112"/>
      <c r="P129" s="112"/>
      <c r="Q129" s="114"/>
      <c r="R129" s="115"/>
      <c r="T129" s="117" t="s">
        <v>143</v>
      </c>
      <c r="U129" s="118" t="s">
        <v>42</v>
      </c>
      <c r="V129" s="118" t="s">
        <v>144</v>
      </c>
      <c r="W129" s="118" t="s">
        <v>145</v>
      </c>
      <c r="X129" s="118" t="s">
        <v>146</v>
      </c>
      <c r="Y129" s="118" t="s">
        <v>147</v>
      </c>
      <c r="Z129" s="118" t="s">
        <v>148</v>
      </c>
      <c r="AA129" s="119" t="s">
        <v>149</v>
      </c>
    </row>
    <row r="130" spans="2:65" s="34" customFormat="1" ht="29.25" customHeight="1">
      <c r="B130" s="35"/>
      <c r="C130" s="120" t="s">
        <v>106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121">
        <f>BK130</f>
        <v>0</v>
      </c>
      <c r="O130" s="122"/>
      <c r="P130" s="122"/>
      <c r="Q130" s="122"/>
      <c r="R130" s="40"/>
      <c r="T130" s="123"/>
      <c r="U130" s="45"/>
      <c r="V130" s="45"/>
      <c r="W130" s="124">
        <f>W131+W159+W270</f>
        <v>0</v>
      </c>
      <c r="X130" s="45"/>
      <c r="Y130" s="124">
        <f>Y131+Y159+Y270</f>
        <v>1.9209314</v>
      </c>
      <c r="Z130" s="45"/>
      <c r="AA130" s="125">
        <f>AA131+AA159+AA270</f>
        <v>1.1918260000000001</v>
      </c>
      <c r="AT130" s="21" t="s">
        <v>77</v>
      </c>
      <c r="AU130" s="21" t="s">
        <v>111</v>
      </c>
      <c r="BK130" s="126">
        <f>BK131+BK159+BK270</f>
        <v>0</v>
      </c>
    </row>
    <row r="131" spans="2:65" s="132" customFormat="1" ht="37.35" customHeight="1">
      <c r="B131" s="127"/>
      <c r="C131" s="128"/>
      <c r="D131" s="129" t="s">
        <v>112</v>
      </c>
      <c r="E131" s="129"/>
      <c r="F131" s="129"/>
      <c r="G131" s="129"/>
      <c r="H131" s="129"/>
      <c r="I131" s="129"/>
      <c r="J131" s="129"/>
      <c r="K131" s="129"/>
      <c r="L131" s="129"/>
      <c r="M131" s="129"/>
      <c r="N131" s="130">
        <f>BK131</f>
        <v>0</v>
      </c>
      <c r="O131" s="86"/>
      <c r="P131" s="86"/>
      <c r="Q131" s="86"/>
      <c r="R131" s="131"/>
      <c r="T131" s="133"/>
      <c r="U131" s="128"/>
      <c r="V131" s="128"/>
      <c r="W131" s="134">
        <f>W132+W135+W138+W148+W157</f>
        <v>0</v>
      </c>
      <c r="X131" s="128"/>
      <c r="Y131" s="134">
        <f>Y132+Y135+Y138+Y148+Y157</f>
        <v>0.83639839999999999</v>
      </c>
      <c r="Z131" s="128"/>
      <c r="AA131" s="135">
        <f>AA132+AA135+AA138+AA148+AA157</f>
        <v>0.4395</v>
      </c>
      <c r="AR131" s="136" t="s">
        <v>86</v>
      </c>
      <c r="AT131" s="137" t="s">
        <v>77</v>
      </c>
      <c r="AU131" s="137" t="s">
        <v>78</v>
      </c>
      <c r="AY131" s="136" t="s">
        <v>150</v>
      </c>
      <c r="BK131" s="138">
        <f>BK132+BK135+BK138+BK148+BK157</f>
        <v>0</v>
      </c>
    </row>
    <row r="132" spans="2:65" s="132" customFormat="1" ht="19.899999999999999" customHeight="1">
      <c r="B132" s="127"/>
      <c r="C132" s="128"/>
      <c r="D132" s="139" t="s">
        <v>113</v>
      </c>
      <c r="E132" s="139"/>
      <c r="F132" s="139"/>
      <c r="G132" s="139"/>
      <c r="H132" s="139"/>
      <c r="I132" s="139"/>
      <c r="J132" s="139"/>
      <c r="K132" s="139"/>
      <c r="L132" s="139"/>
      <c r="M132" s="139"/>
      <c r="N132" s="140">
        <f>BK132</f>
        <v>0</v>
      </c>
      <c r="O132" s="141"/>
      <c r="P132" s="141"/>
      <c r="Q132" s="141"/>
      <c r="R132" s="131"/>
      <c r="T132" s="133"/>
      <c r="U132" s="128"/>
      <c r="V132" s="128"/>
      <c r="W132" s="134">
        <f>SUM(W133:W134)</f>
        <v>0</v>
      </c>
      <c r="X132" s="128"/>
      <c r="Y132" s="134">
        <f>SUM(Y133:Y134)</f>
        <v>6.2306399999999998E-2</v>
      </c>
      <c r="Z132" s="128"/>
      <c r="AA132" s="135">
        <f>SUM(AA133:AA134)</f>
        <v>0</v>
      </c>
      <c r="AR132" s="136" t="s">
        <v>86</v>
      </c>
      <c r="AT132" s="137" t="s">
        <v>77</v>
      </c>
      <c r="AU132" s="137" t="s">
        <v>86</v>
      </c>
      <c r="AY132" s="136" t="s">
        <v>150</v>
      </c>
      <c r="BK132" s="138">
        <f>SUM(BK133:BK134)</f>
        <v>0</v>
      </c>
    </row>
    <row r="133" spans="2:65" s="34" customFormat="1" ht="22.5" customHeight="1">
      <c r="B133" s="35"/>
      <c r="C133" s="142" t="s">
        <v>86</v>
      </c>
      <c r="D133" s="142" t="s">
        <v>151</v>
      </c>
      <c r="E133" s="143" t="s">
        <v>152</v>
      </c>
      <c r="F133" s="144" t="s">
        <v>153</v>
      </c>
      <c r="G133" s="144"/>
      <c r="H133" s="144"/>
      <c r="I133" s="144"/>
      <c r="J133" s="145" t="s">
        <v>154</v>
      </c>
      <c r="K133" s="146">
        <v>2.4E-2</v>
      </c>
      <c r="L133" s="12"/>
      <c r="M133" s="12"/>
      <c r="N133" s="147">
        <f>ROUND(L133*K133,2)</f>
        <v>0</v>
      </c>
      <c r="O133" s="147"/>
      <c r="P133" s="147"/>
      <c r="Q133" s="147"/>
      <c r="R133" s="40"/>
      <c r="T133" s="148" t="s">
        <v>5</v>
      </c>
      <c r="U133" s="149" t="s">
        <v>43</v>
      </c>
      <c r="V133" s="36"/>
      <c r="W133" s="150">
        <f>V133*K133</f>
        <v>0</v>
      </c>
      <c r="X133" s="150">
        <v>2.5960999999999999</v>
      </c>
      <c r="Y133" s="150">
        <f>X133*K133</f>
        <v>6.2306399999999998E-2</v>
      </c>
      <c r="Z133" s="150">
        <v>0</v>
      </c>
      <c r="AA133" s="151">
        <f>Z133*K133</f>
        <v>0</v>
      </c>
      <c r="AR133" s="21" t="s">
        <v>155</v>
      </c>
      <c r="AT133" s="21" t="s">
        <v>151</v>
      </c>
      <c r="AU133" s="21" t="s">
        <v>102</v>
      </c>
      <c r="AY133" s="21" t="s">
        <v>150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21" t="s">
        <v>86</v>
      </c>
      <c r="BK133" s="104">
        <f>ROUND(L133*K133,2)</f>
        <v>0</v>
      </c>
      <c r="BL133" s="21" t="s">
        <v>155</v>
      </c>
      <c r="BM133" s="21" t="s">
        <v>156</v>
      </c>
    </row>
    <row r="134" spans="2:65" s="159" customFormat="1" ht="22.5" customHeight="1">
      <c r="B134" s="152"/>
      <c r="C134" s="153"/>
      <c r="D134" s="153"/>
      <c r="E134" s="154" t="s">
        <v>5</v>
      </c>
      <c r="F134" s="155" t="s">
        <v>157</v>
      </c>
      <c r="G134" s="156"/>
      <c r="H134" s="156"/>
      <c r="I134" s="156"/>
      <c r="J134" s="153"/>
      <c r="K134" s="157">
        <v>2.4E-2</v>
      </c>
      <c r="L134" s="153"/>
      <c r="M134" s="153"/>
      <c r="N134" s="153"/>
      <c r="O134" s="153"/>
      <c r="P134" s="153"/>
      <c r="Q134" s="153"/>
      <c r="R134" s="158"/>
      <c r="T134" s="160"/>
      <c r="U134" s="153"/>
      <c r="V134" s="153"/>
      <c r="W134" s="153"/>
      <c r="X134" s="153"/>
      <c r="Y134" s="153"/>
      <c r="Z134" s="153"/>
      <c r="AA134" s="161"/>
      <c r="AT134" s="162" t="s">
        <v>158</v>
      </c>
      <c r="AU134" s="162" t="s">
        <v>102</v>
      </c>
      <c r="AV134" s="159" t="s">
        <v>102</v>
      </c>
      <c r="AW134" s="159" t="s">
        <v>35</v>
      </c>
      <c r="AX134" s="159" t="s">
        <v>86</v>
      </c>
      <c r="AY134" s="162" t="s">
        <v>150</v>
      </c>
    </row>
    <row r="135" spans="2:65" s="132" customFormat="1" ht="29.85" customHeight="1">
      <c r="B135" s="127"/>
      <c r="C135" s="128"/>
      <c r="D135" s="139" t="s">
        <v>114</v>
      </c>
      <c r="E135" s="139"/>
      <c r="F135" s="139"/>
      <c r="G135" s="139"/>
      <c r="H135" s="139"/>
      <c r="I135" s="139"/>
      <c r="J135" s="139"/>
      <c r="K135" s="139"/>
      <c r="L135" s="139"/>
      <c r="M135" s="139"/>
      <c r="N135" s="140">
        <f>BK135</f>
        <v>0</v>
      </c>
      <c r="O135" s="141"/>
      <c r="P135" s="141"/>
      <c r="Q135" s="141"/>
      <c r="R135" s="131"/>
      <c r="T135" s="133"/>
      <c r="U135" s="128"/>
      <c r="V135" s="128"/>
      <c r="W135" s="134">
        <f>SUM(W136:W137)</f>
        <v>0</v>
      </c>
      <c r="X135" s="128"/>
      <c r="Y135" s="134">
        <f>SUM(Y136:Y137)</f>
        <v>0.77</v>
      </c>
      <c r="Z135" s="128"/>
      <c r="AA135" s="135">
        <f>SUM(AA136:AA137)</f>
        <v>0</v>
      </c>
      <c r="AR135" s="136" t="s">
        <v>86</v>
      </c>
      <c r="AT135" s="137" t="s">
        <v>77</v>
      </c>
      <c r="AU135" s="137" t="s">
        <v>86</v>
      </c>
      <c r="AY135" s="136" t="s">
        <v>150</v>
      </c>
      <c r="BK135" s="138">
        <f>SUM(BK136:BK137)</f>
        <v>0</v>
      </c>
    </row>
    <row r="136" spans="2:65" s="34" customFormat="1" ht="31.5" customHeight="1">
      <c r="B136" s="35"/>
      <c r="C136" s="142" t="s">
        <v>102</v>
      </c>
      <c r="D136" s="142" t="s">
        <v>151</v>
      </c>
      <c r="E136" s="143" t="s">
        <v>159</v>
      </c>
      <c r="F136" s="144" t="s">
        <v>160</v>
      </c>
      <c r="G136" s="144"/>
      <c r="H136" s="144"/>
      <c r="I136" s="144"/>
      <c r="J136" s="145" t="s">
        <v>161</v>
      </c>
      <c r="K136" s="146">
        <v>19.25</v>
      </c>
      <c r="L136" s="12"/>
      <c r="M136" s="12"/>
      <c r="N136" s="147">
        <f>ROUND(L136*K136,2)</f>
        <v>0</v>
      </c>
      <c r="O136" s="147"/>
      <c r="P136" s="147"/>
      <c r="Q136" s="147"/>
      <c r="R136" s="40"/>
      <c r="T136" s="148" t="s">
        <v>5</v>
      </c>
      <c r="U136" s="149" t="s">
        <v>43</v>
      </c>
      <c r="V136" s="36"/>
      <c r="W136" s="150">
        <f>V136*K136</f>
        <v>0</v>
      </c>
      <c r="X136" s="150">
        <v>0.04</v>
      </c>
      <c r="Y136" s="150">
        <f>X136*K136</f>
        <v>0.77</v>
      </c>
      <c r="Z136" s="150">
        <v>0</v>
      </c>
      <c r="AA136" s="151">
        <f>Z136*K136</f>
        <v>0</v>
      </c>
      <c r="AR136" s="21" t="s">
        <v>155</v>
      </c>
      <c r="AT136" s="21" t="s">
        <v>151</v>
      </c>
      <c r="AU136" s="21" t="s">
        <v>102</v>
      </c>
      <c r="AY136" s="21" t="s">
        <v>150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21" t="s">
        <v>86</v>
      </c>
      <c r="BK136" s="104">
        <f>ROUND(L136*K136,2)</f>
        <v>0</v>
      </c>
      <c r="BL136" s="21" t="s">
        <v>155</v>
      </c>
      <c r="BM136" s="21" t="s">
        <v>162</v>
      </c>
    </row>
    <row r="137" spans="2:65" s="159" customFormat="1" ht="22.5" customHeight="1">
      <c r="B137" s="152"/>
      <c r="C137" s="153"/>
      <c r="D137" s="153"/>
      <c r="E137" s="154" t="s">
        <v>5</v>
      </c>
      <c r="F137" s="155" t="s">
        <v>163</v>
      </c>
      <c r="G137" s="156"/>
      <c r="H137" s="156"/>
      <c r="I137" s="156"/>
      <c r="J137" s="153"/>
      <c r="K137" s="157">
        <v>19.25</v>
      </c>
      <c r="L137" s="153"/>
      <c r="M137" s="153"/>
      <c r="N137" s="153"/>
      <c r="O137" s="153"/>
      <c r="P137" s="153"/>
      <c r="Q137" s="153"/>
      <c r="R137" s="158"/>
      <c r="T137" s="160"/>
      <c r="U137" s="153"/>
      <c r="V137" s="153"/>
      <c r="W137" s="153"/>
      <c r="X137" s="153"/>
      <c r="Y137" s="153"/>
      <c r="Z137" s="153"/>
      <c r="AA137" s="161"/>
      <c r="AT137" s="162" t="s">
        <v>158</v>
      </c>
      <c r="AU137" s="162" t="s">
        <v>102</v>
      </c>
      <c r="AV137" s="159" t="s">
        <v>102</v>
      </c>
      <c r="AW137" s="159" t="s">
        <v>35</v>
      </c>
      <c r="AX137" s="159" t="s">
        <v>86</v>
      </c>
      <c r="AY137" s="162" t="s">
        <v>150</v>
      </c>
    </row>
    <row r="138" spans="2:65" s="132" customFormat="1" ht="29.85" customHeight="1">
      <c r="B138" s="127"/>
      <c r="C138" s="128"/>
      <c r="D138" s="139" t="s">
        <v>115</v>
      </c>
      <c r="E138" s="139"/>
      <c r="F138" s="139"/>
      <c r="G138" s="139"/>
      <c r="H138" s="139"/>
      <c r="I138" s="139"/>
      <c r="J138" s="139"/>
      <c r="K138" s="139"/>
      <c r="L138" s="139"/>
      <c r="M138" s="139"/>
      <c r="N138" s="140">
        <f>BK138</f>
        <v>0</v>
      </c>
      <c r="O138" s="141"/>
      <c r="P138" s="141"/>
      <c r="Q138" s="141"/>
      <c r="R138" s="131"/>
      <c r="T138" s="133"/>
      <c r="U138" s="128"/>
      <c r="V138" s="128"/>
      <c r="W138" s="134">
        <f>SUM(W139:W147)</f>
        <v>0</v>
      </c>
      <c r="X138" s="128"/>
      <c r="Y138" s="134">
        <f>SUM(Y139:Y147)</f>
        <v>4.0920000000000002E-3</v>
      </c>
      <c r="Z138" s="128"/>
      <c r="AA138" s="135">
        <f>SUM(AA139:AA147)</f>
        <v>0.4395</v>
      </c>
      <c r="AR138" s="136" t="s">
        <v>86</v>
      </c>
      <c r="AT138" s="137" t="s">
        <v>77</v>
      </c>
      <c r="AU138" s="137" t="s">
        <v>86</v>
      </c>
      <c r="AY138" s="136" t="s">
        <v>150</v>
      </c>
      <c r="BK138" s="138">
        <f>SUM(BK139:BK147)</f>
        <v>0</v>
      </c>
    </row>
    <row r="139" spans="2:65" s="34" customFormat="1" ht="31.5" customHeight="1">
      <c r="B139" s="35"/>
      <c r="C139" s="142" t="s">
        <v>164</v>
      </c>
      <c r="D139" s="142" t="s">
        <v>151</v>
      </c>
      <c r="E139" s="143" t="s">
        <v>165</v>
      </c>
      <c r="F139" s="144" t="s">
        <v>166</v>
      </c>
      <c r="G139" s="144"/>
      <c r="H139" s="144"/>
      <c r="I139" s="144"/>
      <c r="J139" s="145" t="s">
        <v>167</v>
      </c>
      <c r="K139" s="146">
        <v>27.5</v>
      </c>
      <c r="L139" s="12"/>
      <c r="M139" s="12"/>
      <c r="N139" s="147">
        <f>ROUND(L139*K139,2)</f>
        <v>0</v>
      </c>
      <c r="O139" s="147"/>
      <c r="P139" s="147"/>
      <c r="Q139" s="147"/>
      <c r="R139" s="40"/>
      <c r="T139" s="148" t="s">
        <v>5</v>
      </c>
      <c r="U139" s="149" t="s">
        <v>43</v>
      </c>
      <c r="V139" s="36"/>
      <c r="W139" s="150">
        <f>V139*K139</f>
        <v>0</v>
      </c>
      <c r="X139" s="150">
        <v>0</v>
      </c>
      <c r="Y139" s="150">
        <f>X139*K139</f>
        <v>0</v>
      </c>
      <c r="Z139" s="150">
        <v>8.9999999999999993E-3</v>
      </c>
      <c r="AA139" s="151">
        <f>Z139*K139</f>
        <v>0.24749999999999997</v>
      </c>
      <c r="AR139" s="21" t="s">
        <v>155</v>
      </c>
      <c r="AT139" s="21" t="s">
        <v>151</v>
      </c>
      <c r="AU139" s="21" t="s">
        <v>102</v>
      </c>
      <c r="AY139" s="21" t="s">
        <v>150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21" t="s">
        <v>86</v>
      </c>
      <c r="BK139" s="104">
        <f>ROUND(L139*K139,2)</f>
        <v>0</v>
      </c>
      <c r="BL139" s="21" t="s">
        <v>155</v>
      </c>
      <c r="BM139" s="21" t="s">
        <v>168</v>
      </c>
    </row>
    <row r="140" spans="2:65" s="159" customFormat="1" ht="22.5" customHeight="1">
      <c r="B140" s="152"/>
      <c r="C140" s="153"/>
      <c r="D140" s="153"/>
      <c r="E140" s="154" t="s">
        <v>5</v>
      </c>
      <c r="F140" s="155" t="s">
        <v>169</v>
      </c>
      <c r="G140" s="156"/>
      <c r="H140" s="156"/>
      <c r="I140" s="156"/>
      <c r="J140" s="153"/>
      <c r="K140" s="157">
        <v>27.5</v>
      </c>
      <c r="L140" s="153"/>
      <c r="M140" s="153"/>
      <c r="N140" s="153"/>
      <c r="O140" s="153"/>
      <c r="P140" s="153"/>
      <c r="Q140" s="153"/>
      <c r="R140" s="158"/>
      <c r="T140" s="160"/>
      <c r="U140" s="153"/>
      <c r="V140" s="153"/>
      <c r="W140" s="153"/>
      <c r="X140" s="153"/>
      <c r="Y140" s="153"/>
      <c r="Z140" s="153"/>
      <c r="AA140" s="161"/>
      <c r="AT140" s="162" t="s">
        <v>158</v>
      </c>
      <c r="AU140" s="162" t="s">
        <v>102</v>
      </c>
      <c r="AV140" s="159" t="s">
        <v>102</v>
      </c>
      <c r="AW140" s="159" t="s">
        <v>35</v>
      </c>
      <c r="AX140" s="159" t="s">
        <v>86</v>
      </c>
      <c r="AY140" s="162" t="s">
        <v>150</v>
      </c>
    </row>
    <row r="141" spans="2:65" s="34" customFormat="1" ht="31.5" customHeight="1">
      <c r="B141" s="35"/>
      <c r="C141" s="142" t="s">
        <v>155</v>
      </c>
      <c r="D141" s="142" t="s">
        <v>151</v>
      </c>
      <c r="E141" s="143" t="s">
        <v>170</v>
      </c>
      <c r="F141" s="144" t="s">
        <v>171</v>
      </c>
      <c r="G141" s="144"/>
      <c r="H141" s="144"/>
      <c r="I141" s="144"/>
      <c r="J141" s="145" t="s">
        <v>167</v>
      </c>
      <c r="K141" s="146">
        <v>2.4</v>
      </c>
      <c r="L141" s="12"/>
      <c r="M141" s="12"/>
      <c r="N141" s="147">
        <f>ROUND(L141*K141,2)</f>
        <v>0</v>
      </c>
      <c r="O141" s="147"/>
      <c r="P141" s="147"/>
      <c r="Q141" s="147"/>
      <c r="R141" s="40"/>
      <c r="T141" s="148" t="s">
        <v>5</v>
      </c>
      <c r="U141" s="149" t="s">
        <v>43</v>
      </c>
      <c r="V141" s="36"/>
      <c r="W141" s="150">
        <f>V141*K141</f>
        <v>0</v>
      </c>
      <c r="X141" s="150">
        <v>1.2199999999999999E-3</v>
      </c>
      <c r="Y141" s="150">
        <f>X141*K141</f>
        <v>2.9279999999999996E-3</v>
      </c>
      <c r="Z141" s="150">
        <v>7.0000000000000007E-2</v>
      </c>
      <c r="AA141" s="151">
        <f>Z141*K141</f>
        <v>0.16800000000000001</v>
      </c>
      <c r="AR141" s="21" t="s">
        <v>155</v>
      </c>
      <c r="AT141" s="21" t="s">
        <v>151</v>
      </c>
      <c r="AU141" s="21" t="s">
        <v>102</v>
      </c>
      <c r="AY141" s="21" t="s">
        <v>150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21" t="s">
        <v>86</v>
      </c>
      <c r="BK141" s="104">
        <f>ROUND(L141*K141,2)</f>
        <v>0</v>
      </c>
      <c r="BL141" s="21" t="s">
        <v>155</v>
      </c>
      <c r="BM141" s="21" t="s">
        <v>172</v>
      </c>
    </row>
    <row r="142" spans="2:65" s="170" customFormat="1" ht="22.5" customHeight="1">
      <c r="B142" s="163"/>
      <c r="C142" s="164"/>
      <c r="D142" s="164"/>
      <c r="E142" s="165" t="s">
        <v>5</v>
      </c>
      <c r="F142" s="166" t="s">
        <v>173</v>
      </c>
      <c r="G142" s="167"/>
      <c r="H142" s="167"/>
      <c r="I142" s="167"/>
      <c r="J142" s="164"/>
      <c r="K142" s="168" t="s">
        <v>5</v>
      </c>
      <c r="L142" s="164"/>
      <c r="M142" s="164"/>
      <c r="N142" s="164"/>
      <c r="O142" s="164"/>
      <c r="P142" s="164"/>
      <c r="Q142" s="164"/>
      <c r="R142" s="169"/>
      <c r="T142" s="171"/>
      <c r="U142" s="164"/>
      <c r="V142" s="164"/>
      <c r="W142" s="164"/>
      <c r="X142" s="164"/>
      <c r="Y142" s="164"/>
      <c r="Z142" s="164"/>
      <c r="AA142" s="172"/>
      <c r="AT142" s="173" t="s">
        <v>158</v>
      </c>
      <c r="AU142" s="173" t="s">
        <v>102</v>
      </c>
      <c r="AV142" s="170" t="s">
        <v>86</v>
      </c>
      <c r="AW142" s="170" t="s">
        <v>35</v>
      </c>
      <c r="AX142" s="170" t="s">
        <v>78</v>
      </c>
      <c r="AY142" s="173" t="s">
        <v>150</v>
      </c>
    </row>
    <row r="143" spans="2:65" s="159" customFormat="1" ht="22.5" customHeight="1">
      <c r="B143" s="152"/>
      <c r="C143" s="153"/>
      <c r="D143" s="153"/>
      <c r="E143" s="154" t="s">
        <v>5</v>
      </c>
      <c r="F143" s="174" t="s">
        <v>174</v>
      </c>
      <c r="G143" s="175"/>
      <c r="H143" s="175"/>
      <c r="I143" s="175"/>
      <c r="J143" s="153"/>
      <c r="K143" s="157">
        <v>2.4</v>
      </c>
      <c r="L143" s="153"/>
      <c r="M143" s="153"/>
      <c r="N143" s="153"/>
      <c r="O143" s="153"/>
      <c r="P143" s="153"/>
      <c r="Q143" s="153"/>
      <c r="R143" s="158"/>
      <c r="T143" s="160"/>
      <c r="U143" s="153"/>
      <c r="V143" s="153"/>
      <c r="W143" s="153"/>
      <c r="X143" s="153"/>
      <c r="Y143" s="153"/>
      <c r="Z143" s="153"/>
      <c r="AA143" s="161"/>
      <c r="AT143" s="162" t="s">
        <v>158</v>
      </c>
      <c r="AU143" s="162" t="s">
        <v>102</v>
      </c>
      <c r="AV143" s="159" t="s">
        <v>102</v>
      </c>
      <c r="AW143" s="159" t="s">
        <v>35</v>
      </c>
      <c r="AX143" s="159" t="s">
        <v>86</v>
      </c>
      <c r="AY143" s="162" t="s">
        <v>150</v>
      </c>
    </row>
    <row r="144" spans="2:65" s="34" customFormat="1" ht="31.5" customHeight="1">
      <c r="B144" s="35"/>
      <c r="C144" s="142" t="s">
        <v>175</v>
      </c>
      <c r="D144" s="142" t="s">
        <v>151</v>
      </c>
      <c r="E144" s="143" t="s">
        <v>176</v>
      </c>
      <c r="F144" s="144" t="s">
        <v>177</v>
      </c>
      <c r="G144" s="144"/>
      <c r="H144" s="144"/>
      <c r="I144" s="144"/>
      <c r="J144" s="145" t="s">
        <v>167</v>
      </c>
      <c r="K144" s="146">
        <v>1.2</v>
      </c>
      <c r="L144" s="12"/>
      <c r="M144" s="12"/>
      <c r="N144" s="147">
        <f>ROUND(L144*K144,2)</f>
        <v>0</v>
      </c>
      <c r="O144" s="147"/>
      <c r="P144" s="147"/>
      <c r="Q144" s="147"/>
      <c r="R144" s="40"/>
      <c r="T144" s="148" t="s">
        <v>5</v>
      </c>
      <c r="U144" s="149" t="s">
        <v>43</v>
      </c>
      <c r="V144" s="36"/>
      <c r="W144" s="150">
        <f>V144*K144</f>
        <v>0</v>
      </c>
      <c r="X144" s="150">
        <v>9.7000000000000005E-4</v>
      </c>
      <c r="Y144" s="150">
        <f>X144*K144</f>
        <v>1.1640000000000001E-3</v>
      </c>
      <c r="Z144" s="150">
        <v>0.02</v>
      </c>
      <c r="AA144" s="151">
        <f>Z144*K144</f>
        <v>2.4E-2</v>
      </c>
      <c r="AR144" s="21" t="s">
        <v>155</v>
      </c>
      <c r="AT144" s="21" t="s">
        <v>151</v>
      </c>
      <c r="AU144" s="21" t="s">
        <v>102</v>
      </c>
      <c r="AY144" s="21" t="s">
        <v>150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21" t="s">
        <v>86</v>
      </c>
      <c r="BK144" s="104">
        <f>ROUND(L144*K144,2)</f>
        <v>0</v>
      </c>
      <c r="BL144" s="21" t="s">
        <v>155</v>
      </c>
      <c r="BM144" s="21" t="s">
        <v>178</v>
      </c>
    </row>
    <row r="145" spans="2:65" s="170" customFormat="1" ht="22.5" customHeight="1">
      <c r="B145" s="163"/>
      <c r="C145" s="164"/>
      <c r="D145" s="164"/>
      <c r="E145" s="165" t="s">
        <v>5</v>
      </c>
      <c r="F145" s="166" t="s">
        <v>179</v>
      </c>
      <c r="G145" s="167"/>
      <c r="H145" s="167"/>
      <c r="I145" s="167"/>
      <c r="J145" s="164"/>
      <c r="K145" s="168" t="s">
        <v>5</v>
      </c>
      <c r="L145" s="164"/>
      <c r="M145" s="164"/>
      <c r="N145" s="164"/>
      <c r="O145" s="164"/>
      <c r="P145" s="164"/>
      <c r="Q145" s="164"/>
      <c r="R145" s="169"/>
      <c r="T145" s="171"/>
      <c r="U145" s="164"/>
      <c r="V145" s="164"/>
      <c r="W145" s="164"/>
      <c r="X145" s="164"/>
      <c r="Y145" s="164"/>
      <c r="Z145" s="164"/>
      <c r="AA145" s="172"/>
      <c r="AT145" s="173" t="s">
        <v>158</v>
      </c>
      <c r="AU145" s="173" t="s">
        <v>102</v>
      </c>
      <c r="AV145" s="170" t="s">
        <v>86</v>
      </c>
      <c r="AW145" s="170" t="s">
        <v>35</v>
      </c>
      <c r="AX145" s="170" t="s">
        <v>78</v>
      </c>
      <c r="AY145" s="173" t="s">
        <v>150</v>
      </c>
    </row>
    <row r="146" spans="2:65" s="170" customFormat="1" ht="22.5" customHeight="1">
      <c r="B146" s="163"/>
      <c r="C146" s="164"/>
      <c r="D146" s="164"/>
      <c r="E146" s="165" t="s">
        <v>5</v>
      </c>
      <c r="F146" s="176" t="s">
        <v>180</v>
      </c>
      <c r="G146" s="177"/>
      <c r="H146" s="177"/>
      <c r="I146" s="177"/>
      <c r="J146" s="164"/>
      <c r="K146" s="168" t="s">
        <v>5</v>
      </c>
      <c r="L146" s="164"/>
      <c r="M146" s="164"/>
      <c r="N146" s="164"/>
      <c r="O146" s="164"/>
      <c r="P146" s="164"/>
      <c r="Q146" s="164"/>
      <c r="R146" s="169"/>
      <c r="T146" s="171"/>
      <c r="U146" s="164"/>
      <c r="V146" s="164"/>
      <c r="W146" s="164"/>
      <c r="X146" s="164"/>
      <c r="Y146" s="164"/>
      <c r="Z146" s="164"/>
      <c r="AA146" s="172"/>
      <c r="AT146" s="173" t="s">
        <v>158</v>
      </c>
      <c r="AU146" s="173" t="s">
        <v>102</v>
      </c>
      <c r="AV146" s="170" t="s">
        <v>86</v>
      </c>
      <c r="AW146" s="170" t="s">
        <v>35</v>
      </c>
      <c r="AX146" s="170" t="s">
        <v>78</v>
      </c>
      <c r="AY146" s="173" t="s">
        <v>150</v>
      </c>
    </row>
    <row r="147" spans="2:65" s="159" customFormat="1" ht="22.5" customHeight="1">
      <c r="B147" s="152"/>
      <c r="C147" s="153"/>
      <c r="D147" s="153"/>
      <c r="E147" s="154" t="s">
        <v>5</v>
      </c>
      <c r="F147" s="174" t="s">
        <v>181</v>
      </c>
      <c r="G147" s="175"/>
      <c r="H147" s="175"/>
      <c r="I147" s="175"/>
      <c r="J147" s="153"/>
      <c r="K147" s="157">
        <v>1.2</v>
      </c>
      <c r="L147" s="153"/>
      <c r="M147" s="153"/>
      <c r="N147" s="153"/>
      <c r="O147" s="153"/>
      <c r="P147" s="153"/>
      <c r="Q147" s="153"/>
      <c r="R147" s="158"/>
      <c r="T147" s="160"/>
      <c r="U147" s="153"/>
      <c r="V147" s="153"/>
      <c r="W147" s="153"/>
      <c r="X147" s="153"/>
      <c r="Y147" s="153"/>
      <c r="Z147" s="153"/>
      <c r="AA147" s="161"/>
      <c r="AT147" s="162" t="s">
        <v>158</v>
      </c>
      <c r="AU147" s="162" t="s">
        <v>102</v>
      </c>
      <c r="AV147" s="159" t="s">
        <v>102</v>
      </c>
      <c r="AW147" s="159" t="s">
        <v>35</v>
      </c>
      <c r="AX147" s="159" t="s">
        <v>86</v>
      </c>
      <c r="AY147" s="162" t="s">
        <v>150</v>
      </c>
    </row>
    <row r="148" spans="2:65" s="132" customFormat="1" ht="29.85" customHeight="1">
      <c r="B148" s="127"/>
      <c r="C148" s="128"/>
      <c r="D148" s="139" t="s">
        <v>116</v>
      </c>
      <c r="E148" s="139"/>
      <c r="F148" s="139"/>
      <c r="G148" s="139"/>
      <c r="H148" s="139"/>
      <c r="I148" s="139"/>
      <c r="J148" s="139"/>
      <c r="K148" s="139"/>
      <c r="L148" s="139"/>
      <c r="M148" s="139"/>
      <c r="N148" s="140">
        <f>BK148</f>
        <v>0</v>
      </c>
      <c r="O148" s="141"/>
      <c r="P148" s="141"/>
      <c r="Q148" s="141"/>
      <c r="R148" s="131"/>
      <c r="T148" s="133"/>
      <c r="U148" s="128"/>
      <c r="V148" s="128"/>
      <c r="W148" s="134">
        <f>SUM(W149:W156)</f>
        <v>0</v>
      </c>
      <c r="X148" s="128"/>
      <c r="Y148" s="134">
        <f>SUM(Y149:Y156)</f>
        <v>0</v>
      </c>
      <c r="Z148" s="128"/>
      <c r="AA148" s="135">
        <f>SUM(AA149:AA156)</f>
        <v>0</v>
      </c>
      <c r="AR148" s="136" t="s">
        <v>86</v>
      </c>
      <c r="AT148" s="137" t="s">
        <v>77</v>
      </c>
      <c r="AU148" s="137" t="s">
        <v>86</v>
      </c>
      <c r="AY148" s="136" t="s">
        <v>150</v>
      </c>
      <c r="BK148" s="138">
        <f>SUM(BK149:BK156)</f>
        <v>0</v>
      </c>
    </row>
    <row r="149" spans="2:65" s="34" customFormat="1" ht="31.5" customHeight="1">
      <c r="B149" s="35"/>
      <c r="C149" s="142" t="s">
        <v>182</v>
      </c>
      <c r="D149" s="142" t="s">
        <v>151</v>
      </c>
      <c r="E149" s="143" t="s">
        <v>183</v>
      </c>
      <c r="F149" s="144" t="s">
        <v>184</v>
      </c>
      <c r="G149" s="144"/>
      <c r="H149" s="144"/>
      <c r="I149" s="144"/>
      <c r="J149" s="145" t="s">
        <v>185</v>
      </c>
      <c r="K149" s="146">
        <v>1.1919999999999999</v>
      </c>
      <c r="L149" s="12"/>
      <c r="M149" s="12"/>
      <c r="N149" s="147">
        <f>ROUND(L149*K149,2)</f>
        <v>0</v>
      </c>
      <c r="O149" s="147"/>
      <c r="P149" s="147"/>
      <c r="Q149" s="147"/>
      <c r="R149" s="40"/>
      <c r="T149" s="148" t="s">
        <v>5</v>
      </c>
      <c r="U149" s="149" t="s">
        <v>43</v>
      </c>
      <c r="V149" s="36"/>
      <c r="W149" s="150">
        <f>V149*K149</f>
        <v>0</v>
      </c>
      <c r="X149" s="150">
        <v>0</v>
      </c>
      <c r="Y149" s="150">
        <f>X149*K149</f>
        <v>0</v>
      </c>
      <c r="Z149" s="150">
        <v>0</v>
      </c>
      <c r="AA149" s="151">
        <f>Z149*K149</f>
        <v>0</v>
      </c>
      <c r="AR149" s="21" t="s">
        <v>155</v>
      </c>
      <c r="AT149" s="21" t="s">
        <v>151</v>
      </c>
      <c r="AU149" s="21" t="s">
        <v>102</v>
      </c>
      <c r="AY149" s="21" t="s">
        <v>150</v>
      </c>
      <c r="BE149" s="104">
        <f>IF(U149="základní",N149,0)</f>
        <v>0</v>
      </c>
      <c r="BF149" s="104">
        <f>IF(U149="snížená",N149,0)</f>
        <v>0</v>
      </c>
      <c r="BG149" s="104">
        <f>IF(U149="zákl. přenesená",N149,0)</f>
        <v>0</v>
      </c>
      <c r="BH149" s="104">
        <f>IF(U149="sníž. přenesená",N149,0)</f>
        <v>0</v>
      </c>
      <c r="BI149" s="104">
        <f>IF(U149="nulová",N149,0)</f>
        <v>0</v>
      </c>
      <c r="BJ149" s="21" t="s">
        <v>86</v>
      </c>
      <c r="BK149" s="104">
        <f>ROUND(L149*K149,2)</f>
        <v>0</v>
      </c>
      <c r="BL149" s="21" t="s">
        <v>155</v>
      </c>
      <c r="BM149" s="21" t="s">
        <v>186</v>
      </c>
    </row>
    <row r="150" spans="2:65" s="34" customFormat="1" ht="31.5" customHeight="1">
      <c r="B150" s="35"/>
      <c r="C150" s="142" t="s">
        <v>187</v>
      </c>
      <c r="D150" s="142" t="s">
        <v>151</v>
      </c>
      <c r="E150" s="143" t="s">
        <v>188</v>
      </c>
      <c r="F150" s="144" t="s">
        <v>189</v>
      </c>
      <c r="G150" s="144"/>
      <c r="H150" s="144"/>
      <c r="I150" s="144"/>
      <c r="J150" s="145" t="s">
        <v>185</v>
      </c>
      <c r="K150" s="146">
        <v>10.728</v>
      </c>
      <c r="L150" s="12"/>
      <c r="M150" s="12"/>
      <c r="N150" s="147">
        <f>ROUND(L150*K150,2)</f>
        <v>0</v>
      </c>
      <c r="O150" s="147"/>
      <c r="P150" s="147"/>
      <c r="Q150" s="147"/>
      <c r="R150" s="40"/>
      <c r="T150" s="148" t="s">
        <v>5</v>
      </c>
      <c r="U150" s="149" t="s">
        <v>43</v>
      </c>
      <c r="V150" s="36"/>
      <c r="W150" s="150">
        <f>V150*K150</f>
        <v>0</v>
      </c>
      <c r="X150" s="150">
        <v>0</v>
      </c>
      <c r="Y150" s="150">
        <f>X150*K150</f>
        <v>0</v>
      </c>
      <c r="Z150" s="150">
        <v>0</v>
      </c>
      <c r="AA150" s="151">
        <f>Z150*K150</f>
        <v>0</v>
      </c>
      <c r="AR150" s="21" t="s">
        <v>155</v>
      </c>
      <c r="AT150" s="21" t="s">
        <v>151</v>
      </c>
      <c r="AU150" s="21" t="s">
        <v>102</v>
      </c>
      <c r="AY150" s="21" t="s">
        <v>150</v>
      </c>
      <c r="BE150" s="104">
        <f>IF(U150="základní",N150,0)</f>
        <v>0</v>
      </c>
      <c r="BF150" s="104">
        <f>IF(U150="snížená",N150,0)</f>
        <v>0</v>
      </c>
      <c r="BG150" s="104">
        <f>IF(U150="zákl. přenesená",N150,0)</f>
        <v>0</v>
      </c>
      <c r="BH150" s="104">
        <f>IF(U150="sníž. přenesená",N150,0)</f>
        <v>0</v>
      </c>
      <c r="BI150" s="104">
        <f>IF(U150="nulová",N150,0)</f>
        <v>0</v>
      </c>
      <c r="BJ150" s="21" t="s">
        <v>86</v>
      </c>
      <c r="BK150" s="104">
        <f>ROUND(L150*K150,2)</f>
        <v>0</v>
      </c>
      <c r="BL150" s="21" t="s">
        <v>155</v>
      </c>
      <c r="BM150" s="21" t="s">
        <v>190</v>
      </c>
    </row>
    <row r="151" spans="2:65" s="170" customFormat="1" ht="22.5" customHeight="1">
      <c r="B151" s="163"/>
      <c r="C151" s="164"/>
      <c r="D151" s="164"/>
      <c r="E151" s="165" t="s">
        <v>5</v>
      </c>
      <c r="F151" s="166" t="s">
        <v>191</v>
      </c>
      <c r="G151" s="167"/>
      <c r="H151" s="167"/>
      <c r="I151" s="167"/>
      <c r="J151" s="164"/>
      <c r="K151" s="168" t="s">
        <v>5</v>
      </c>
      <c r="L151" s="164"/>
      <c r="M151" s="164"/>
      <c r="N151" s="164"/>
      <c r="O151" s="164"/>
      <c r="P151" s="164"/>
      <c r="Q151" s="164"/>
      <c r="R151" s="169"/>
      <c r="T151" s="171"/>
      <c r="U151" s="164"/>
      <c r="V151" s="164"/>
      <c r="W151" s="164"/>
      <c r="X151" s="164"/>
      <c r="Y151" s="164"/>
      <c r="Z151" s="164"/>
      <c r="AA151" s="172"/>
      <c r="AT151" s="173" t="s">
        <v>158</v>
      </c>
      <c r="AU151" s="173" t="s">
        <v>102</v>
      </c>
      <c r="AV151" s="170" t="s">
        <v>86</v>
      </c>
      <c r="AW151" s="170" t="s">
        <v>35</v>
      </c>
      <c r="AX151" s="170" t="s">
        <v>78</v>
      </c>
      <c r="AY151" s="173" t="s">
        <v>150</v>
      </c>
    </row>
    <row r="152" spans="2:65" s="159" customFormat="1" ht="22.5" customHeight="1">
      <c r="B152" s="152"/>
      <c r="C152" s="153"/>
      <c r="D152" s="153"/>
      <c r="E152" s="154" t="s">
        <v>5</v>
      </c>
      <c r="F152" s="174" t="s">
        <v>192</v>
      </c>
      <c r="G152" s="175"/>
      <c r="H152" s="175"/>
      <c r="I152" s="175"/>
      <c r="J152" s="153"/>
      <c r="K152" s="157">
        <v>1.1919999999999999</v>
      </c>
      <c r="L152" s="153"/>
      <c r="M152" s="153"/>
      <c r="N152" s="153"/>
      <c r="O152" s="153"/>
      <c r="P152" s="153"/>
      <c r="Q152" s="153"/>
      <c r="R152" s="158"/>
      <c r="T152" s="160"/>
      <c r="U152" s="153"/>
      <c r="V152" s="153"/>
      <c r="W152" s="153"/>
      <c r="X152" s="153"/>
      <c r="Y152" s="153"/>
      <c r="Z152" s="153"/>
      <c r="AA152" s="161"/>
      <c r="AT152" s="162" t="s">
        <v>158</v>
      </c>
      <c r="AU152" s="162" t="s">
        <v>102</v>
      </c>
      <c r="AV152" s="159" t="s">
        <v>102</v>
      </c>
      <c r="AW152" s="159" t="s">
        <v>35</v>
      </c>
      <c r="AX152" s="159" t="s">
        <v>86</v>
      </c>
      <c r="AY152" s="162" t="s">
        <v>150</v>
      </c>
    </row>
    <row r="153" spans="2:65" s="34" customFormat="1" ht="31.5" customHeight="1">
      <c r="B153" s="35"/>
      <c r="C153" s="142" t="s">
        <v>193</v>
      </c>
      <c r="D153" s="142" t="s">
        <v>151</v>
      </c>
      <c r="E153" s="143" t="s">
        <v>194</v>
      </c>
      <c r="F153" s="144" t="s">
        <v>195</v>
      </c>
      <c r="G153" s="144"/>
      <c r="H153" s="144"/>
      <c r="I153" s="144"/>
      <c r="J153" s="145" t="s">
        <v>185</v>
      </c>
      <c r="K153" s="146">
        <v>1.1919999999999999</v>
      </c>
      <c r="L153" s="12"/>
      <c r="M153" s="12"/>
      <c r="N153" s="147">
        <f>ROUND(L153*K153,2)</f>
        <v>0</v>
      </c>
      <c r="O153" s="147"/>
      <c r="P153" s="147"/>
      <c r="Q153" s="147"/>
      <c r="R153" s="40"/>
      <c r="T153" s="148" t="s">
        <v>5</v>
      </c>
      <c r="U153" s="149" t="s">
        <v>43</v>
      </c>
      <c r="V153" s="36"/>
      <c r="W153" s="150">
        <f>V153*K153</f>
        <v>0</v>
      </c>
      <c r="X153" s="150">
        <v>0</v>
      </c>
      <c r="Y153" s="150">
        <f>X153*K153</f>
        <v>0</v>
      </c>
      <c r="Z153" s="150">
        <v>0</v>
      </c>
      <c r="AA153" s="151">
        <f>Z153*K153</f>
        <v>0</v>
      </c>
      <c r="AR153" s="21" t="s">
        <v>155</v>
      </c>
      <c r="AT153" s="21" t="s">
        <v>151</v>
      </c>
      <c r="AU153" s="21" t="s">
        <v>102</v>
      </c>
      <c r="AY153" s="21" t="s">
        <v>150</v>
      </c>
      <c r="BE153" s="104">
        <f>IF(U153="základní",N153,0)</f>
        <v>0</v>
      </c>
      <c r="BF153" s="104">
        <f>IF(U153="snížená",N153,0)</f>
        <v>0</v>
      </c>
      <c r="BG153" s="104">
        <f>IF(U153="zákl. přenesená",N153,0)</f>
        <v>0</v>
      </c>
      <c r="BH153" s="104">
        <f>IF(U153="sníž. přenesená",N153,0)</f>
        <v>0</v>
      </c>
      <c r="BI153" s="104">
        <f>IF(U153="nulová",N153,0)</f>
        <v>0</v>
      </c>
      <c r="BJ153" s="21" t="s">
        <v>86</v>
      </c>
      <c r="BK153" s="104">
        <f>ROUND(L153*K153,2)</f>
        <v>0</v>
      </c>
      <c r="BL153" s="21" t="s">
        <v>155</v>
      </c>
      <c r="BM153" s="21" t="s">
        <v>196</v>
      </c>
    </row>
    <row r="154" spans="2:65" s="34" customFormat="1" ht="44.25" customHeight="1">
      <c r="B154" s="35"/>
      <c r="C154" s="142" t="s">
        <v>197</v>
      </c>
      <c r="D154" s="142" t="s">
        <v>151</v>
      </c>
      <c r="E154" s="143" t="s">
        <v>198</v>
      </c>
      <c r="F154" s="144" t="s">
        <v>199</v>
      </c>
      <c r="G154" s="144"/>
      <c r="H154" s="144"/>
      <c r="I154" s="144"/>
      <c r="J154" s="145" t="s">
        <v>185</v>
      </c>
      <c r="K154" s="146">
        <v>0.84</v>
      </c>
      <c r="L154" s="12"/>
      <c r="M154" s="12"/>
      <c r="N154" s="147">
        <f>ROUND(L154*K154,2)</f>
        <v>0</v>
      </c>
      <c r="O154" s="147"/>
      <c r="P154" s="147"/>
      <c r="Q154" s="147"/>
      <c r="R154" s="40"/>
      <c r="T154" s="148" t="s">
        <v>5</v>
      </c>
      <c r="U154" s="149" t="s">
        <v>43</v>
      </c>
      <c r="V154" s="36"/>
      <c r="W154" s="150">
        <f>V154*K154</f>
        <v>0</v>
      </c>
      <c r="X154" s="150">
        <v>0</v>
      </c>
      <c r="Y154" s="150">
        <f>X154*K154</f>
        <v>0</v>
      </c>
      <c r="Z154" s="150">
        <v>0</v>
      </c>
      <c r="AA154" s="151">
        <f>Z154*K154</f>
        <v>0</v>
      </c>
      <c r="AR154" s="21" t="s">
        <v>155</v>
      </c>
      <c r="AT154" s="21" t="s">
        <v>151</v>
      </c>
      <c r="AU154" s="21" t="s">
        <v>102</v>
      </c>
      <c r="AY154" s="21" t="s">
        <v>150</v>
      </c>
      <c r="BE154" s="104">
        <f>IF(U154="základní",N154,0)</f>
        <v>0</v>
      </c>
      <c r="BF154" s="104">
        <f>IF(U154="snížená",N154,0)</f>
        <v>0</v>
      </c>
      <c r="BG154" s="104">
        <f>IF(U154="zákl. přenesená",N154,0)</f>
        <v>0</v>
      </c>
      <c r="BH154" s="104">
        <f>IF(U154="sníž. přenesená",N154,0)</f>
        <v>0</v>
      </c>
      <c r="BI154" s="104">
        <f>IF(U154="nulová",N154,0)</f>
        <v>0</v>
      </c>
      <c r="BJ154" s="21" t="s">
        <v>86</v>
      </c>
      <c r="BK154" s="104">
        <f>ROUND(L154*K154,2)</f>
        <v>0</v>
      </c>
      <c r="BL154" s="21" t="s">
        <v>155</v>
      </c>
      <c r="BM154" s="21" t="s">
        <v>200</v>
      </c>
    </row>
    <row r="155" spans="2:65" s="159" customFormat="1" ht="22.5" customHeight="1">
      <c r="B155" s="152"/>
      <c r="C155" s="153"/>
      <c r="D155" s="153"/>
      <c r="E155" s="154" t="s">
        <v>5</v>
      </c>
      <c r="F155" s="155" t="s">
        <v>201</v>
      </c>
      <c r="G155" s="156"/>
      <c r="H155" s="156"/>
      <c r="I155" s="156"/>
      <c r="J155" s="153"/>
      <c r="K155" s="157">
        <v>0.84</v>
      </c>
      <c r="L155" s="153"/>
      <c r="M155" s="153"/>
      <c r="N155" s="153"/>
      <c r="O155" s="153"/>
      <c r="P155" s="153"/>
      <c r="Q155" s="153"/>
      <c r="R155" s="158"/>
      <c r="T155" s="160"/>
      <c r="U155" s="153"/>
      <c r="V155" s="153"/>
      <c r="W155" s="153"/>
      <c r="X155" s="153"/>
      <c r="Y155" s="153"/>
      <c r="Z155" s="153"/>
      <c r="AA155" s="161"/>
      <c r="AT155" s="162" t="s">
        <v>158</v>
      </c>
      <c r="AU155" s="162" t="s">
        <v>102</v>
      </c>
      <c r="AV155" s="159" t="s">
        <v>102</v>
      </c>
      <c r="AW155" s="159" t="s">
        <v>35</v>
      </c>
      <c r="AX155" s="159" t="s">
        <v>86</v>
      </c>
      <c r="AY155" s="162" t="s">
        <v>150</v>
      </c>
    </row>
    <row r="156" spans="2:65" s="34" customFormat="1" ht="31.5" customHeight="1">
      <c r="B156" s="35"/>
      <c r="C156" s="142" t="s">
        <v>202</v>
      </c>
      <c r="D156" s="142" t="s">
        <v>151</v>
      </c>
      <c r="E156" s="143" t="s">
        <v>203</v>
      </c>
      <c r="F156" s="144" t="s">
        <v>204</v>
      </c>
      <c r="G156" s="144"/>
      <c r="H156" s="144"/>
      <c r="I156" s="144"/>
      <c r="J156" s="145" t="s">
        <v>185</v>
      </c>
      <c r="K156" s="146">
        <v>0.35199999999999998</v>
      </c>
      <c r="L156" s="12"/>
      <c r="M156" s="12"/>
      <c r="N156" s="147">
        <f>ROUND(L156*K156,2)</f>
        <v>0</v>
      </c>
      <c r="O156" s="147"/>
      <c r="P156" s="147"/>
      <c r="Q156" s="147"/>
      <c r="R156" s="40"/>
      <c r="T156" s="148" t="s">
        <v>5</v>
      </c>
      <c r="U156" s="149" t="s">
        <v>43</v>
      </c>
      <c r="V156" s="36"/>
      <c r="W156" s="150">
        <f>V156*K156</f>
        <v>0</v>
      </c>
      <c r="X156" s="150">
        <v>0</v>
      </c>
      <c r="Y156" s="150">
        <f>X156*K156</f>
        <v>0</v>
      </c>
      <c r="Z156" s="150">
        <v>0</v>
      </c>
      <c r="AA156" s="151">
        <f>Z156*K156</f>
        <v>0</v>
      </c>
      <c r="AR156" s="21" t="s">
        <v>155</v>
      </c>
      <c r="AT156" s="21" t="s">
        <v>151</v>
      </c>
      <c r="AU156" s="21" t="s">
        <v>102</v>
      </c>
      <c r="AY156" s="21" t="s">
        <v>150</v>
      </c>
      <c r="BE156" s="104">
        <f>IF(U156="základní",N156,0)</f>
        <v>0</v>
      </c>
      <c r="BF156" s="104">
        <f>IF(U156="snížená",N156,0)</f>
        <v>0</v>
      </c>
      <c r="BG156" s="104">
        <f>IF(U156="zákl. přenesená",N156,0)</f>
        <v>0</v>
      </c>
      <c r="BH156" s="104">
        <f>IF(U156="sníž. přenesená",N156,0)</f>
        <v>0</v>
      </c>
      <c r="BI156" s="104">
        <f>IF(U156="nulová",N156,0)</f>
        <v>0</v>
      </c>
      <c r="BJ156" s="21" t="s">
        <v>86</v>
      </c>
      <c r="BK156" s="104">
        <f>ROUND(L156*K156,2)</f>
        <v>0</v>
      </c>
      <c r="BL156" s="21" t="s">
        <v>155</v>
      </c>
      <c r="BM156" s="21" t="s">
        <v>205</v>
      </c>
    </row>
    <row r="157" spans="2:65" s="132" customFormat="1" ht="29.85" customHeight="1">
      <c r="B157" s="127"/>
      <c r="C157" s="128"/>
      <c r="D157" s="139" t="s">
        <v>117</v>
      </c>
      <c r="E157" s="139"/>
      <c r="F157" s="139"/>
      <c r="G157" s="139"/>
      <c r="H157" s="139"/>
      <c r="I157" s="139"/>
      <c r="J157" s="139"/>
      <c r="K157" s="139"/>
      <c r="L157" s="139"/>
      <c r="M157" s="139"/>
      <c r="N157" s="178">
        <f>BK157</f>
        <v>0</v>
      </c>
      <c r="O157" s="179"/>
      <c r="P157" s="179"/>
      <c r="Q157" s="179"/>
      <c r="R157" s="131"/>
      <c r="T157" s="133"/>
      <c r="U157" s="128"/>
      <c r="V157" s="128"/>
      <c r="W157" s="134">
        <f>W158</f>
        <v>0</v>
      </c>
      <c r="X157" s="128"/>
      <c r="Y157" s="134">
        <f>Y158</f>
        <v>0</v>
      </c>
      <c r="Z157" s="128"/>
      <c r="AA157" s="135">
        <f>AA158</f>
        <v>0</v>
      </c>
      <c r="AR157" s="136" t="s">
        <v>86</v>
      </c>
      <c r="AT157" s="137" t="s">
        <v>77</v>
      </c>
      <c r="AU157" s="137" t="s">
        <v>86</v>
      </c>
      <c r="AY157" s="136" t="s">
        <v>150</v>
      </c>
      <c r="BK157" s="138">
        <f>BK158</f>
        <v>0</v>
      </c>
    </row>
    <row r="158" spans="2:65" s="34" customFormat="1" ht="22.5" customHeight="1">
      <c r="B158" s="35"/>
      <c r="C158" s="142" t="s">
        <v>206</v>
      </c>
      <c r="D158" s="142" t="s">
        <v>151</v>
      </c>
      <c r="E158" s="143" t="s">
        <v>207</v>
      </c>
      <c r="F158" s="144" t="s">
        <v>208</v>
      </c>
      <c r="G158" s="144"/>
      <c r="H158" s="144"/>
      <c r="I158" s="144"/>
      <c r="J158" s="145" t="s">
        <v>185</v>
      </c>
      <c r="K158" s="146">
        <v>0.83599999999999997</v>
      </c>
      <c r="L158" s="12"/>
      <c r="M158" s="12"/>
      <c r="N158" s="147">
        <f>ROUND(L158*K158,2)</f>
        <v>0</v>
      </c>
      <c r="O158" s="147"/>
      <c r="P158" s="147"/>
      <c r="Q158" s="147"/>
      <c r="R158" s="40"/>
      <c r="T158" s="148" t="s">
        <v>5</v>
      </c>
      <c r="U158" s="149" t="s">
        <v>43</v>
      </c>
      <c r="V158" s="36"/>
      <c r="W158" s="150">
        <f>V158*K158</f>
        <v>0</v>
      </c>
      <c r="X158" s="150">
        <v>0</v>
      </c>
      <c r="Y158" s="150">
        <f>X158*K158</f>
        <v>0</v>
      </c>
      <c r="Z158" s="150">
        <v>0</v>
      </c>
      <c r="AA158" s="151">
        <f>Z158*K158</f>
        <v>0</v>
      </c>
      <c r="AR158" s="21" t="s">
        <v>155</v>
      </c>
      <c r="AT158" s="21" t="s">
        <v>151</v>
      </c>
      <c r="AU158" s="21" t="s">
        <v>102</v>
      </c>
      <c r="AY158" s="21" t="s">
        <v>150</v>
      </c>
      <c r="BE158" s="104">
        <f>IF(U158="základní",N158,0)</f>
        <v>0</v>
      </c>
      <c r="BF158" s="104">
        <f>IF(U158="snížená",N158,0)</f>
        <v>0</v>
      </c>
      <c r="BG158" s="104">
        <f>IF(U158="zákl. přenesená",N158,0)</f>
        <v>0</v>
      </c>
      <c r="BH158" s="104">
        <f>IF(U158="sníž. přenesená",N158,0)</f>
        <v>0</v>
      </c>
      <c r="BI158" s="104">
        <f>IF(U158="nulová",N158,0)</f>
        <v>0</v>
      </c>
      <c r="BJ158" s="21" t="s">
        <v>86</v>
      </c>
      <c r="BK158" s="104">
        <f>ROUND(L158*K158,2)</f>
        <v>0</v>
      </c>
      <c r="BL158" s="21" t="s">
        <v>155</v>
      </c>
      <c r="BM158" s="21" t="s">
        <v>209</v>
      </c>
    </row>
    <row r="159" spans="2:65" s="132" customFormat="1" ht="37.35" customHeight="1">
      <c r="B159" s="127"/>
      <c r="C159" s="128"/>
      <c r="D159" s="129" t="s">
        <v>118</v>
      </c>
      <c r="E159" s="129"/>
      <c r="F159" s="129"/>
      <c r="G159" s="129"/>
      <c r="H159" s="129"/>
      <c r="I159" s="129"/>
      <c r="J159" s="129"/>
      <c r="K159" s="129"/>
      <c r="L159" s="129"/>
      <c r="M159" s="129"/>
      <c r="N159" s="180">
        <f>BK159</f>
        <v>0</v>
      </c>
      <c r="O159" s="181"/>
      <c r="P159" s="181"/>
      <c r="Q159" s="181"/>
      <c r="R159" s="131"/>
      <c r="T159" s="133"/>
      <c r="U159" s="128"/>
      <c r="V159" s="128"/>
      <c r="W159" s="134">
        <f>W160+W168+W201+W232+W241+W250+W260+W265</f>
        <v>0</v>
      </c>
      <c r="X159" s="128"/>
      <c r="Y159" s="134">
        <f>Y160+Y168+Y201+Y232+Y241+Y250+Y260+Y265</f>
        <v>1.084533</v>
      </c>
      <c r="Z159" s="128"/>
      <c r="AA159" s="135">
        <f>AA160+AA168+AA201+AA232+AA241+AA250+AA260+AA265</f>
        <v>0.75232600000000005</v>
      </c>
      <c r="AR159" s="136" t="s">
        <v>102</v>
      </c>
      <c r="AT159" s="137" t="s">
        <v>77</v>
      </c>
      <c r="AU159" s="137" t="s">
        <v>78</v>
      </c>
      <c r="AY159" s="136" t="s">
        <v>150</v>
      </c>
      <c r="BK159" s="138">
        <f>BK160+BK168+BK201+BK232+BK241+BK250+BK260+BK265</f>
        <v>0</v>
      </c>
    </row>
    <row r="160" spans="2:65" s="132" customFormat="1" ht="19.899999999999999" customHeight="1">
      <c r="B160" s="127"/>
      <c r="C160" s="128"/>
      <c r="D160" s="139" t="s">
        <v>119</v>
      </c>
      <c r="E160" s="139"/>
      <c r="F160" s="139"/>
      <c r="G160" s="139"/>
      <c r="H160" s="139"/>
      <c r="I160" s="139"/>
      <c r="J160" s="139"/>
      <c r="K160" s="139"/>
      <c r="L160" s="139"/>
      <c r="M160" s="139"/>
      <c r="N160" s="140">
        <f>BK160</f>
        <v>0</v>
      </c>
      <c r="O160" s="141"/>
      <c r="P160" s="141"/>
      <c r="Q160" s="141"/>
      <c r="R160" s="131"/>
      <c r="T160" s="133"/>
      <c r="U160" s="128"/>
      <c r="V160" s="128"/>
      <c r="W160" s="134">
        <f>SUM(W161:W167)</f>
        <v>0</v>
      </c>
      <c r="X160" s="128"/>
      <c r="Y160" s="134">
        <f>SUM(Y161:Y167)</f>
        <v>8.0750000000000006E-3</v>
      </c>
      <c r="Z160" s="128"/>
      <c r="AA160" s="135">
        <f>SUM(AA161:AA167)</f>
        <v>0</v>
      </c>
      <c r="AR160" s="136" t="s">
        <v>102</v>
      </c>
      <c r="AT160" s="137" t="s">
        <v>77</v>
      </c>
      <c r="AU160" s="137" t="s">
        <v>86</v>
      </c>
      <c r="AY160" s="136" t="s">
        <v>150</v>
      </c>
      <c r="BK160" s="138">
        <f>SUM(BK161:BK167)</f>
        <v>0</v>
      </c>
    </row>
    <row r="161" spans="2:65" s="34" customFormat="1" ht="31.5" customHeight="1">
      <c r="B161" s="35"/>
      <c r="C161" s="142" t="s">
        <v>210</v>
      </c>
      <c r="D161" s="142" t="s">
        <v>151</v>
      </c>
      <c r="E161" s="143" t="s">
        <v>211</v>
      </c>
      <c r="F161" s="144" t="s">
        <v>212</v>
      </c>
      <c r="G161" s="144"/>
      <c r="H161" s="144"/>
      <c r="I161" s="144"/>
      <c r="J161" s="145" t="s">
        <v>167</v>
      </c>
      <c r="K161" s="146">
        <v>2.5</v>
      </c>
      <c r="L161" s="12"/>
      <c r="M161" s="12"/>
      <c r="N161" s="147">
        <f t="shared" ref="N161:N167" si="5">ROUND(L161*K161,2)</f>
        <v>0</v>
      </c>
      <c r="O161" s="147"/>
      <c r="P161" s="147"/>
      <c r="Q161" s="147"/>
      <c r="R161" s="40"/>
      <c r="T161" s="148" t="s">
        <v>5</v>
      </c>
      <c r="U161" s="149" t="s">
        <v>43</v>
      </c>
      <c r="V161" s="36"/>
      <c r="W161" s="150">
        <f t="shared" ref="W161:W167" si="6">V161*K161</f>
        <v>0</v>
      </c>
      <c r="X161" s="150">
        <v>3.5E-4</v>
      </c>
      <c r="Y161" s="150">
        <f t="shared" ref="Y161:Y167" si="7">X161*K161</f>
        <v>8.7500000000000002E-4</v>
      </c>
      <c r="Z161" s="150">
        <v>0</v>
      </c>
      <c r="AA161" s="151">
        <f t="shared" ref="AA161:AA167" si="8">Z161*K161</f>
        <v>0</v>
      </c>
      <c r="AR161" s="21" t="s">
        <v>213</v>
      </c>
      <c r="AT161" s="21" t="s">
        <v>151</v>
      </c>
      <c r="AU161" s="21" t="s">
        <v>102</v>
      </c>
      <c r="AY161" s="21" t="s">
        <v>150</v>
      </c>
      <c r="BE161" s="104">
        <f t="shared" ref="BE161:BE167" si="9">IF(U161="základní",N161,0)</f>
        <v>0</v>
      </c>
      <c r="BF161" s="104">
        <f t="shared" ref="BF161:BF167" si="10">IF(U161="snížená",N161,0)</f>
        <v>0</v>
      </c>
      <c r="BG161" s="104">
        <f t="shared" ref="BG161:BG167" si="11">IF(U161="zákl. přenesená",N161,0)</f>
        <v>0</v>
      </c>
      <c r="BH161" s="104">
        <f t="shared" ref="BH161:BH167" si="12">IF(U161="sníž. přenesená",N161,0)</f>
        <v>0</v>
      </c>
      <c r="BI161" s="104">
        <f t="shared" ref="BI161:BI167" si="13">IF(U161="nulová",N161,0)</f>
        <v>0</v>
      </c>
      <c r="BJ161" s="21" t="s">
        <v>86</v>
      </c>
      <c r="BK161" s="104">
        <f t="shared" ref="BK161:BK167" si="14">ROUND(L161*K161,2)</f>
        <v>0</v>
      </c>
      <c r="BL161" s="21" t="s">
        <v>213</v>
      </c>
      <c r="BM161" s="21" t="s">
        <v>214</v>
      </c>
    </row>
    <row r="162" spans="2:65" s="34" customFormat="1" ht="31.5" customHeight="1">
      <c r="B162" s="35"/>
      <c r="C162" s="142" t="s">
        <v>215</v>
      </c>
      <c r="D162" s="142" t="s">
        <v>151</v>
      </c>
      <c r="E162" s="143" t="s">
        <v>216</v>
      </c>
      <c r="F162" s="144" t="s">
        <v>217</v>
      </c>
      <c r="G162" s="144"/>
      <c r="H162" s="144"/>
      <c r="I162" s="144"/>
      <c r="J162" s="145" t="s">
        <v>167</v>
      </c>
      <c r="K162" s="146">
        <v>6</v>
      </c>
      <c r="L162" s="12"/>
      <c r="M162" s="12"/>
      <c r="N162" s="147">
        <f t="shared" si="5"/>
        <v>0</v>
      </c>
      <c r="O162" s="147"/>
      <c r="P162" s="147"/>
      <c r="Q162" s="147"/>
      <c r="R162" s="40"/>
      <c r="T162" s="148" t="s">
        <v>5</v>
      </c>
      <c r="U162" s="149" t="s">
        <v>43</v>
      </c>
      <c r="V162" s="36"/>
      <c r="W162" s="150">
        <f t="shared" si="6"/>
        <v>0</v>
      </c>
      <c r="X162" s="150">
        <v>1.1999999999999999E-3</v>
      </c>
      <c r="Y162" s="150">
        <f t="shared" si="7"/>
        <v>7.1999999999999998E-3</v>
      </c>
      <c r="Z162" s="150">
        <v>0</v>
      </c>
      <c r="AA162" s="151">
        <f t="shared" si="8"/>
        <v>0</v>
      </c>
      <c r="AR162" s="21" t="s">
        <v>213</v>
      </c>
      <c r="AT162" s="21" t="s">
        <v>151</v>
      </c>
      <c r="AU162" s="21" t="s">
        <v>102</v>
      </c>
      <c r="AY162" s="21" t="s">
        <v>150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21" t="s">
        <v>86</v>
      </c>
      <c r="BK162" s="104">
        <f t="shared" si="14"/>
        <v>0</v>
      </c>
      <c r="BL162" s="21" t="s">
        <v>213</v>
      </c>
      <c r="BM162" s="21" t="s">
        <v>218</v>
      </c>
    </row>
    <row r="163" spans="2:65" s="34" customFormat="1" ht="22.5" customHeight="1">
      <c r="B163" s="35"/>
      <c r="C163" s="142" t="s">
        <v>219</v>
      </c>
      <c r="D163" s="142" t="s">
        <v>151</v>
      </c>
      <c r="E163" s="143" t="s">
        <v>220</v>
      </c>
      <c r="F163" s="144" t="s">
        <v>221</v>
      </c>
      <c r="G163" s="144"/>
      <c r="H163" s="144"/>
      <c r="I163" s="144"/>
      <c r="J163" s="145" t="s">
        <v>222</v>
      </c>
      <c r="K163" s="146">
        <v>4</v>
      </c>
      <c r="L163" s="12"/>
      <c r="M163" s="12"/>
      <c r="N163" s="147">
        <f t="shared" si="5"/>
        <v>0</v>
      </c>
      <c r="O163" s="147"/>
      <c r="P163" s="147"/>
      <c r="Q163" s="147"/>
      <c r="R163" s="40"/>
      <c r="T163" s="148" t="s">
        <v>5</v>
      </c>
      <c r="U163" s="149" t="s">
        <v>43</v>
      </c>
      <c r="V163" s="36"/>
      <c r="W163" s="150">
        <f t="shared" si="6"/>
        <v>0</v>
      </c>
      <c r="X163" s="150">
        <v>0</v>
      </c>
      <c r="Y163" s="150">
        <f t="shared" si="7"/>
        <v>0</v>
      </c>
      <c r="Z163" s="150">
        <v>0</v>
      </c>
      <c r="AA163" s="151">
        <f t="shared" si="8"/>
        <v>0</v>
      </c>
      <c r="AR163" s="21" t="s">
        <v>213</v>
      </c>
      <c r="AT163" s="21" t="s">
        <v>151</v>
      </c>
      <c r="AU163" s="21" t="s">
        <v>102</v>
      </c>
      <c r="AY163" s="21" t="s">
        <v>150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21" t="s">
        <v>86</v>
      </c>
      <c r="BK163" s="104">
        <f t="shared" si="14"/>
        <v>0</v>
      </c>
      <c r="BL163" s="21" t="s">
        <v>213</v>
      </c>
      <c r="BM163" s="21" t="s">
        <v>223</v>
      </c>
    </row>
    <row r="164" spans="2:65" s="34" customFormat="1" ht="22.5" customHeight="1">
      <c r="B164" s="35"/>
      <c r="C164" s="142" t="s">
        <v>11</v>
      </c>
      <c r="D164" s="142" t="s">
        <v>151</v>
      </c>
      <c r="E164" s="143" t="s">
        <v>224</v>
      </c>
      <c r="F164" s="144" t="s">
        <v>225</v>
      </c>
      <c r="G164" s="144"/>
      <c r="H164" s="144"/>
      <c r="I164" s="144"/>
      <c r="J164" s="145" t="s">
        <v>222</v>
      </c>
      <c r="K164" s="146">
        <v>1</v>
      </c>
      <c r="L164" s="12"/>
      <c r="M164" s="12"/>
      <c r="N164" s="147">
        <f t="shared" si="5"/>
        <v>0</v>
      </c>
      <c r="O164" s="147"/>
      <c r="P164" s="147"/>
      <c r="Q164" s="147"/>
      <c r="R164" s="40"/>
      <c r="T164" s="148" t="s">
        <v>5</v>
      </c>
      <c r="U164" s="149" t="s">
        <v>43</v>
      </c>
      <c r="V164" s="36"/>
      <c r="W164" s="150">
        <f t="shared" si="6"/>
        <v>0</v>
      </c>
      <c r="X164" s="150">
        <v>0</v>
      </c>
      <c r="Y164" s="150">
        <f t="shared" si="7"/>
        <v>0</v>
      </c>
      <c r="Z164" s="150">
        <v>0</v>
      </c>
      <c r="AA164" s="151">
        <f t="shared" si="8"/>
        <v>0</v>
      </c>
      <c r="AR164" s="21" t="s">
        <v>213</v>
      </c>
      <c r="AT164" s="21" t="s">
        <v>151</v>
      </c>
      <c r="AU164" s="21" t="s">
        <v>102</v>
      </c>
      <c r="AY164" s="21" t="s">
        <v>150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21" t="s">
        <v>86</v>
      </c>
      <c r="BK164" s="104">
        <f t="shared" si="14"/>
        <v>0</v>
      </c>
      <c r="BL164" s="21" t="s">
        <v>213</v>
      </c>
      <c r="BM164" s="21" t="s">
        <v>226</v>
      </c>
    </row>
    <row r="165" spans="2:65" s="34" customFormat="1" ht="22.5" customHeight="1">
      <c r="B165" s="35"/>
      <c r="C165" s="142" t="s">
        <v>213</v>
      </c>
      <c r="D165" s="142" t="s">
        <v>151</v>
      </c>
      <c r="E165" s="143" t="s">
        <v>227</v>
      </c>
      <c r="F165" s="144" t="s">
        <v>228</v>
      </c>
      <c r="G165" s="144"/>
      <c r="H165" s="144"/>
      <c r="I165" s="144"/>
      <c r="J165" s="145" t="s">
        <v>222</v>
      </c>
      <c r="K165" s="146">
        <v>4</v>
      </c>
      <c r="L165" s="12"/>
      <c r="M165" s="12"/>
      <c r="N165" s="147">
        <f t="shared" si="5"/>
        <v>0</v>
      </c>
      <c r="O165" s="147"/>
      <c r="P165" s="147"/>
      <c r="Q165" s="147"/>
      <c r="R165" s="40"/>
      <c r="T165" s="148" t="s">
        <v>5</v>
      </c>
      <c r="U165" s="149" t="s">
        <v>43</v>
      </c>
      <c r="V165" s="36"/>
      <c r="W165" s="150">
        <f t="shared" si="6"/>
        <v>0</v>
      </c>
      <c r="X165" s="150">
        <v>0</v>
      </c>
      <c r="Y165" s="150">
        <f t="shared" si="7"/>
        <v>0</v>
      </c>
      <c r="Z165" s="150">
        <v>0</v>
      </c>
      <c r="AA165" s="151">
        <f t="shared" si="8"/>
        <v>0</v>
      </c>
      <c r="AR165" s="21" t="s">
        <v>213</v>
      </c>
      <c r="AT165" s="21" t="s">
        <v>151</v>
      </c>
      <c r="AU165" s="21" t="s">
        <v>102</v>
      </c>
      <c r="AY165" s="21" t="s">
        <v>150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21" t="s">
        <v>86</v>
      </c>
      <c r="BK165" s="104">
        <f t="shared" si="14"/>
        <v>0</v>
      </c>
      <c r="BL165" s="21" t="s">
        <v>213</v>
      </c>
      <c r="BM165" s="21" t="s">
        <v>229</v>
      </c>
    </row>
    <row r="166" spans="2:65" s="34" customFormat="1" ht="31.5" customHeight="1">
      <c r="B166" s="35"/>
      <c r="C166" s="142" t="s">
        <v>230</v>
      </c>
      <c r="D166" s="142" t="s">
        <v>151</v>
      </c>
      <c r="E166" s="143" t="s">
        <v>231</v>
      </c>
      <c r="F166" s="144" t="s">
        <v>232</v>
      </c>
      <c r="G166" s="144"/>
      <c r="H166" s="144"/>
      <c r="I166" s="144"/>
      <c r="J166" s="145" t="s">
        <v>167</v>
      </c>
      <c r="K166" s="146">
        <v>8.5</v>
      </c>
      <c r="L166" s="12"/>
      <c r="M166" s="12"/>
      <c r="N166" s="147">
        <f t="shared" si="5"/>
        <v>0</v>
      </c>
      <c r="O166" s="147"/>
      <c r="P166" s="147"/>
      <c r="Q166" s="147"/>
      <c r="R166" s="40"/>
      <c r="T166" s="148" t="s">
        <v>5</v>
      </c>
      <c r="U166" s="149" t="s">
        <v>43</v>
      </c>
      <c r="V166" s="36"/>
      <c r="W166" s="150">
        <f t="shared" si="6"/>
        <v>0</v>
      </c>
      <c r="X166" s="150">
        <v>0</v>
      </c>
      <c r="Y166" s="150">
        <f t="shared" si="7"/>
        <v>0</v>
      </c>
      <c r="Z166" s="150">
        <v>0</v>
      </c>
      <c r="AA166" s="151">
        <f t="shared" si="8"/>
        <v>0</v>
      </c>
      <c r="AR166" s="21" t="s">
        <v>213</v>
      </c>
      <c r="AT166" s="21" t="s">
        <v>151</v>
      </c>
      <c r="AU166" s="21" t="s">
        <v>102</v>
      </c>
      <c r="AY166" s="21" t="s">
        <v>150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21" t="s">
        <v>86</v>
      </c>
      <c r="BK166" s="104">
        <f t="shared" si="14"/>
        <v>0</v>
      </c>
      <c r="BL166" s="21" t="s">
        <v>213</v>
      </c>
      <c r="BM166" s="21" t="s">
        <v>233</v>
      </c>
    </row>
    <row r="167" spans="2:65" s="34" customFormat="1" ht="31.5" customHeight="1">
      <c r="B167" s="35"/>
      <c r="C167" s="142" t="s">
        <v>234</v>
      </c>
      <c r="D167" s="142" t="s">
        <v>151</v>
      </c>
      <c r="E167" s="143" t="s">
        <v>235</v>
      </c>
      <c r="F167" s="144" t="s">
        <v>236</v>
      </c>
      <c r="G167" s="144"/>
      <c r="H167" s="144"/>
      <c r="I167" s="144"/>
      <c r="J167" s="145" t="s">
        <v>237</v>
      </c>
      <c r="K167" s="6"/>
      <c r="L167" s="12"/>
      <c r="M167" s="12"/>
      <c r="N167" s="147">
        <f t="shared" si="5"/>
        <v>0</v>
      </c>
      <c r="O167" s="147"/>
      <c r="P167" s="147"/>
      <c r="Q167" s="147"/>
      <c r="R167" s="40"/>
      <c r="T167" s="148" t="s">
        <v>5</v>
      </c>
      <c r="U167" s="149" t="s">
        <v>43</v>
      </c>
      <c r="V167" s="36"/>
      <c r="W167" s="150">
        <f t="shared" si="6"/>
        <v>0</v>
      </c>
      <c r="X167" s="150">
        <v>0</v>
      </c>
      <c r="Y167" s="150">
        <f t="shared" si="7"/>
        <v>0</v>
      </c>
      <c r="Z167" s="150">
        <v>0</v>
      </c>
      <c r="AA167" s="151">
        <f t="shared" si="8"/>
        <v>0</v>
      </c>
      <c r="AR167" s="21" t="s">
        <v>213</v>
      </c>
      <c r="AT167" s="21" t="s">
        <v>151</v>
      </c>
      <c r="AU167" s="21" t="s">
        <v>102</v>
      </c>
      <c r="AY167" s="21" t="s">
        <v>150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21" t="s">
        <v>86</v>
      </c>
      <c r="BK167" s="104">
        <f t="shared" si="14"/>
        <v>0</v>
      </c>
      <c r="BL167" s="21" t="s">
        <v>213</v>
      </c>
      <c r="BM167" s="21" t="s">
        <v>238</v>
      </c>
    </row>
    <row r="168" spans="2:65" s="132" customFormat="1" ht="29.85" customHeight="1">
      <c r="B168" s="127"/>
      <c r="C168" s="128"/>
      <c r="D168" s="139" t="s">
        <v>120</v>
      </c>
      <c r="E168" s="139"/>
      <c r="F168" s="139"/>
      <c r="G168" s="139"/>
      <c r="H168" s="139"/>
      <c r="I168" s="139"/>
      <c r="J168" s="139"/>
      <c r="K168" s="139"/>
      <c r="L168" s="139"/>
      <c r="M168" s="139"/>
      <c r="N168" s="178">
        <f>BK168</f>
        <v>0</v>
      </c>
      <c r="O168" s="179"/>
      <c r="P168" s="179"/>
      <c r="Q168" s="179"/>
      <c r="R168" s="131"/>
      <c r="T168" s="133"/>
      <c r="U168" s="128"/>
      <c r="V168" s="128"/>
      <c r="W168" s="134">
        <f>SUM(W169:W200)</f>
        <v>0</v>
      </c>
      <c r="X168" s="128"/>
      <c r="Y168" s="134">
        <f>SUM(Y169:Y200)</f>
        <v>0.33296999999999993</v>
      </c>
      <c r="Z168" s="128"/>
      <c r="AA168" s="135">
        <f>SUM(AA169:AA200)</f>
        <v>0</v>
      </c>
      <c r="AR168" s="136" t="s">
        <v>102</v>
      </c>
      <c r="AT168" s="137" t="s">
        <v>77</v>
      </c>
      <c r="AU168" s="137" t="s">
        <v>86</v>
      </c>
      <c r="AY168" s="136" t="s">
        <v>150</v>
      </c>
      <c r="BK168" s="138">
        <f>SUM(BK169:BK200)</f>
        <v>0</v>
      </c>
    </row>
    <row r="169" spans="2:65" s="34" customFormat="1" ht="31.5" customHeight="1">
      <c r="B169" s="35"/>
      <c r="C169" s="142" t="s">
        <v>239</v>
      </c>
      <c r="D169" s="142" t="s">
        <v>151</v>
      </c>
      <c r="E169" s="143" t="s">
        <v>240</v>
      </c>
      <c r="F169" s="144" t="s">
        <v>241</v>
      </c>
      <c r="G169" s="144"/>
      <c r="H169" s="144"/>
      <c r="I169" s="144"/>
      <c r="J169" s="145" t="s">
        <v>167</v>
      </c>
      <c r="K169" s="146">
        <v>1</v>
      </c>
      <c r="L169" s="12"/>
      <c r="M169" s="12"/>
      <c r="N169" s="147">
        <f>ROUND(L169*K169,2)</f>
        <v>0</v>
      </c>
      <c r="O169" s="147"/>
      <c r="P169" s="147"/>
      <c r="Q169" s="147"/>
      <c r="R169" s="40"/>
      <c r="T169" s="148" t="s">
        <v>5</v>
      </c>
      <c r="U169" s="149" t="s">
        <v>43</v>
      </c>
      <c r="V169" s="36"/>
      <c r="W169" s="150">
        <f>V169*K169</f>
        <v>0</v>
      </c>
      <c r="X169" s="150">
        <v>4.5100000000000001E-3</v>
      </c>
      <c r="Y169" s="150">
        <f>X169*K169</f>
        <v>4.5100000000000001E-3</v>
      </c>
      <c r="Z169" s="150">
        <v>0</v>
      </c>
      <c r="AA169" s="151">
        <f>Z169*K169</f>
        <v>0</v>
      </c>
      <c r="AR169" s="21" t="s">
        <v>213</v>
      </c>
      <c r="AT169" s="21" t="s">
        <v>151</v>
      </c>
      <c r="AU169" s="21" t="s">
        <v>102</v>
      </c>
      <c r="AY169" s="21" t="s">
        <v>150</v>
      </c>
      <c r="BE169" s="104">
        <f>IF(U169="základní",N169,0)</f>
        <v>0</v>
      </c>
      <c r="BF169" s="104">
        <f>IF(U169="snížená",N169,0)</f>
        <v>0</v>
      </c>
      <c r="BG169" s="104">
        <f>IF(U169="zákl. přenesená",N169,0)</f>
        <v>0</v>
      </c>
      <c r="BH169" s="104">
        <f>IF(U169="sníž. přenesená",N169,0)</f>
        <v>0</v>
      </c>
      <c r="BI169" s="104">
        <f>IF(U169="nulová",N169,0)</f>
        <v>0</v>
      </c>
      <c r="BJ169" s="21" t="s">
        <v>86</v>
      </c>
      <c r="BK169" s="104">
        <f>ROUND(L169*K169,2)</f>
        <v>0</v>
      </c>
      <c r="BL169" s="21" t="s">
        <v>213</v>
      </c>
      <c r="BM169" s="21" t="s">
        <v>242</v>
      </c>
    </row>
    <row r="170" spans="2:65" s="170" customFormat="1" ht="22.5" customHeight="1">
      <c r="B170" s="163"/>
      <c r="C170" s="164"/>
      <c r="D170" s="164"/>
      <c r="E170" s="165" t="s">
        <v>5</v>
      </c>
      <c r="F170" s="166" t="s">
        <v>243</v>
      </c>
      <c r="G170" s="167"/>
      <c r="H170" s="167"/>
      <c r="I170" s="167"/>
      <c r="J170" s="164"/>
      <c r="K170" s="168" t="s">
        <v>5</v>
      </c>
      <c r="L170" s="164"/>
      <c r="M170" s="164"/>
      <c r="N170" s="164"/>
      <c r="O170" s="164"/>
      <c r="P170" s="164"/>
      <c r="Q170" s="164"/>
      <c r="R170" s="169"/>
      <c r="T170" s="171"/>
      <c r="U170" s="164"/>
      <c r="V170" s="164"/>
      <c r="W170" s="164"/>
      <c r="X170" s="164"/>
      <c r="Y170" s="164"/>
      <c r="Z170" s="164"/>
      <c r="AA170" s="172"/>
      <c r="AT170" s="173" t="s">
        <v>158</v>
      </c>
      <c r="AU170" s="173" t="s">
        <v>102</v>
      </c>
      <c r="AV170" s="170" t="s">
        <v>86</v>
      </c>
      <c r="AW170" s="170" t="s">
        <v>35</v>
      </c>
      <c r="AX170" s="170" t="s">
        <v>78</v>
      </c>
      <c r="AY170" s="173" t="s">
        <v>150</v>
      </c>
    </row>
    <row r="171" spans="2:65" s="159" customFormat="1" ht="22.5" customHeight="1">
      <c r="B171" s="152"/>
      <c r="C171" s="153"/>
      <c r="D171" s="153"/>
      <c r="E171" s="154" t="s">
        <v>5</v>
      </c>
      <c r="F171" s="174" t="s">
        <v>244</v>
      </c>
      <c r="G171" s="175"/>
      <c r="H171" s="175"/>
      <c r="I171" s="175"/>
      <c r="J171" s="153"/>
      <c r="K171" s="157">
        <v>1</v>
      </c>
      <c r="L171" s="153"/>
      <c r="M171" s="153"/>
      <c r="N171" s="153"/>
      <c r="O171" s="153"/>
      <c r="P171" s="153"/>
      <c r="Q171" s="153"/>
      <c r="R171" s="158"/>
      <c r="T171" s="160"/>
      <c r="U171" s="153"/>
      <c r="V171" s="153"/>
      <c r="W171" s="153"/>
      <c r="X171" s="153"/>
      <c r="Y171" s="153"/>
      <c r="Z171" s="153"/>
      <c r="AA171" s="161"/>
      <c r="AT171" s="162" t="s">
        <v>158</v>
      </c>
      <c r="AU171" s="162" t="s">
        <v>102</v>
      </c>
      <c r="AV171" s="159" t="s">
        <v>102</v>
      </c>
      <c r="AW171" s="159" t="s">
        <v>35</v>
      </c>
      <c r="AX171" s="159" t="s">
        <v>86</v>
      </c>
      <c r="AY171" s="162" t="s">
        <v>150</v>
      </c>
    </row>
    <row r="172" spans="2:65" s="34" customFormat="1" ht="31.5" customHeight="1">
      <c r="B172" s="35"/>
      <c r="C172" s="142" t="s">
        <v>245</v>
      </c>
      <c r="D172" s="142" t="s">
        <v>151</v>
      </c>
      <c r="E172" s="143" t="s">
        <v>246</v>
      </c>
      <c r="F172" s="144" t="s">
        <v>247</v>
      </c>
      <c r="G172" s="144"/>
      <c r="H172" s="144"/>
      <c r="I172" s="144"/>
      <c r="J172" s="145" t="s">
        <v>167</v>
      </c>
      <c r="K172" s="146">
        <v>35</v>
      </c>
      <c r="L172" s="12"/>
      <c r="M172" s="12"/>
      <c r="N172" s="147">
        <f>ROUND(L172*K172,2)</f>
        <v>0</v>
      </c>
      <c r="O172" s="147"/>
      <c r="P172" s="147"/>
      <c r="Q172" s="147"/>
      <c r="R172" s="40"/>
      <c r="T172" s="148" t="s">
        <v>5</v>
      </c>
      <c r="U172" s="149" t="s">
        <v>43</v>
      </c>
      <c r="V172" s="36"/>
      <c r="W172" s="150">
        <f>V172*K172</f>
        <v>0</v>
      </c>
      <c r="X172" s="150">
        <v>6.4000000000000003E-3</v>
      </c>
      <c r="Y172" s="150">
        <f>X172*K172</f>
        <v>0.224</v>
      </c>
      <c r="Z172" s="150">
        <v>0</v>
      </c>
      <c r="AA172" s="151">
        <f>Z172*K172</f>
        <v>0</v>
      </c>
      <c r="AR172" s="21" t="s">
        <v>213</v>
      </c>
      <c r="AT172" s="21" t="s">
        <v>151</v>
      </c>
      <c r="AU172" s="21" t="s">
        <v>102</v>
      </c>
      <c r="AY172" s="21" t="s">
        <v>150</v>
      </c>
      <c r="BE172" s="104">
        <f>IF(U172="základní",N172,0)</f>
        <v>0</v>
      </c>
      <c r="BF172" s="104">
        <f>IF(U172="snížená",N172,0)</f>
        <v>0</v>
      </c>
      <c r="BG172" s="104">
        <f>IF(U172="zákl. přenesená",N172,0)</f>
        <v>0</v>
      </c>
      <c r="BH172" s="104">
        <f>IF(U172="sníž. přenesená",N172,0)</f>
        <v>0</v>
      </c>
      <c r="BI172" s="104">
        <f>IF(U172="nulová",N172,0)</f>
        <v>0</v>
      </c>
      <c r="BJ172" s="21" t="s">
        <v>86</v>
      </c>
      <c r="BK172" s="104">
        <f>ROUND(L172*K172,2)</f>
        <v>0</v>
      </c>
      <c r="BL172" s="21" t="s">
        <v>213</v>
      </c>
      <c r="BM172" s="21" t="s">
        <v>248</v>
      </c>
    </row>
    <row r="173" spans="2:65" s="170" customFormat="1" ht="22.5" customHeight="1">
      <c r="B173" s="163"/>
      <c r="C173" s="164"/>
      <c r="D173" s="164"/>
      <c r="E173" s="165" t="s">
        <v>5</v>
      </c>
      <c r="F173" s="166" t="s">
        <v>243</v>
      </c>
      <c r="G173" s="167"/>
      <c r="H173" s="167"/>
      <c r="I173" s="167"/>
      <c r="J173" s="164"/>
      <c r="K173" s="168" t="s">
        <v>5</v>
      </c>
      <c r="L173" s="164"/>
      <c r="M173" s="164"/>
      <c r="N173" s="164"/>
      <c r="O173" s="164"/>
      <c r="P173" s="164"/>
      <c r="Q173" s="164"/>
      <c r="R173" s="169"/>
      <c r="T173" s="171"/>
      <c r="U173" s="164"/>
      <c r="V173" s="164"/>
      <c r="W173" s="164"/>
      <c r="X173" s="164"/>
      <c r="Y173" s="164"/>
      <c r="Z173" s="164"/>
      <c r="AA173" s="172"/>
      <c r="AT173" s="173" t="s">
        <v>158</v>
      </c>
      <c r="AU173" s="173" t="s">
        <v>102</v>
      </c>
      <c r="AV173" s="170" t="s">
        <v>86</v>
      </c>
      <c r="AW173" s="170" t="s">
        <v>35</v>
      </c>
      <c r="AX173" s="170" t="s">
        <v>78</v>
      </c>
      <c r="AY173" s="173" t="s">
        <v>150</v>
      </c>
    </row>
    <row r="174" spans="2:65" s="159" customFormat="1" ht="22.5" customHeight="1">
      <c r="B174" s="152"/>
      <c r="C174" s="153"/>
      <c r="D174" s="153"/>
      <c r="E174" s="154" t="s">
        <v>5</v>
      </c>
      <c r="F174" s="174" t="s">
        <v>249</v>
      </c>
      <c r="G174" s="175"/>
      <c r="H174" s="175"/>
      <c r="I174" s="175"/>
      <c r="J174" s="153"/>
      <c r="K174" s="157">
        <v>35</v>
      </c>
      <c r="L174" s="153"/>
      <c r="M174" s="153"/>
      <c r="N174" s="153"/>
      <c r="O174" s="153"/>
      <c r="P174" s="153"/>
      <c r="Q174" s="153"/>
      <c r="R174" s="158"/>
      <c r="T174" s="160"/>
      <c r="U174" s="153"/>
      <c r="V174" s="153"/>
      <c r="W174" s="153"/>
      <c r="X174" s="153"/>
      <c r="Y174" s="153"/>
      <c r="Z174" s="153"/>
      <c r="AA174" s="161"/>
      <c r="AT174" s="162" t="s">
        <v>158</v>
      </c>
      <c r="AU174" s="162" t="s">
        <v>102</v>
      </c>
      <c r="AV174" s="159" t="s">
        <v>102</v>
      </c>
      <c r="AW174" s="159" t="s">
        <v>35</v>
      </c>
      <c r="AX174" s="159" t="s">
        <v>86</v>
      </c>
      <c r="AY174" s="162" t="s">
        <v>150</v>
      </c>
    </row>
    <row r="175" spans="2:65" s="34" customFormat="1" ht="22.5" customHeight="1">
      <c r="B175" s="35"/>
      <c r="C175" s="142" t="s">
        <v>10</v>
      </c>
      <c r="D175" s="142" t="s">
        <v>151</v>
      </c>
      <c r="E175" s="143" t="s">
        <v>250</v>
      </c>
      <c r="F175" s="144" t="s">
        <v>251</v>
      </c>
      <c r="G175" s="144"/>
      <c r="H175" s="144"/>
      <c r="I175" s="144"/>
      <c r="J175" s="145" t="s">
        <v>167</v>
      </c>
      <c r="K175" s="146">
        <v>25</v>
      </c>
      <c r="L175" s="12"/>
      <c r="M175" s="12"/>
      <c r="N175" s="147">
        <f>ROUND(L175*K175,2)</f>
        <v>0</v>
      </c>
      <c r="O175" s="147"/>
      <c r="P175" s="147"/>
      <c r="Q175" s="147"/>
      <c r="R175" s="40"/>
      <c r="T175" s="148" t="s">
        <v>5</v>
      </c>
      <c r="U175" s="149" t="s">
        <v>43</v>
      </c>
      <c r="V175" s="36"/>
      <c r="W175" s="150">
        <f>V175*K175</f>
        <v>0</v>
      </c>
      <c r="X175" s="150">
        <v>7.7999999999999999E-4</v>
      </c>
      <c r="Y175" s="150">
        <f>X175*K175</f>
        <v>1.95E-2</v>
      </c>
      <c r="Z175" s="150">
        <v>0</v>
      </c>
      <c r="AA175" s="151">
        <f>Z175*K175</f>
        <v>0</v>
      </c>
      <c r="AR175" s="21" t="s">
        <v>213</v>
      </c>
      <c r="AT175" s="21" t="s">
        <v>151</v>
      </c>
      <c r="AU175" s="21" t="s">
        <v>102</v>
      </c>
      <c r="AY175" s="21" t="s">
        <v>150</v>
      </c>
      <c r="BE175" s="104">
        <f>IF(U175="základní",N175,0)</f>
        <v>0</v>
      </c>
      <c r="BF175" s="104">
        <f>IF(U175="snížená",N175,0)</f>
        <v>0</v>
      </c>
      <c r="BG175" s="104">
        <f>IF(U175="zákl. přenesená",N175,0)</f>
        <v>0</v>
      </c>
      <c r="BH175" s="104">
        <f>IF(U175="sníž. přenesená",N175,0)</f>
        <v>0</v>
      </c>
      <c r="BI175" s="104">
        <f>IF(U175="nulová",N175,0)</f>
        <v>0</v>
      </c>
      <c r="BJ175" s="21" t="s">
        <v>86</v>
      </c>
      <c r="BK175" s="104">
        <f>ROUND(L175*K175,2)</f>
        <v>0</v>
      </c>
      <c r="BL175" s="21" t="s">
        <v>213</v>
      </c>
      <c r="BM175" s="21" t="s">
        <v>252</v>
      </c>
    </row>
    <row r="176" spans="2:65" s="34" customFormat="1" ht="31.5" customHeight="1">
      <c r="B176" s="35"/>
      <c r="C176" s="142" t="s">
        <v>253</v>
      </c>
      <c r="D176" s="142" t="s">
        <v>151</v>
      </c>
      <c r="E176" s="143" t="s">
        <v>254</v>
      </c>
      <c r="F176" s="144" t="s">
        <v>255</v>
      </c>
      <c r="G176" s="144"/>
      <c r="H176" s="144"/>
      <c r="I176" s="144"/>
      <c r="J176" s="145" t="s">
        <v>167</v>
      </c>
      <c r="K176" s="146">
        <v>26</v>
      </c>
      <c r="L176" s="12"/>
      <c r="M176" s="12"/>
      <c r="N176" s="147">
        <f>ROUND(L176*K176,2)</f>
        <v>0</v>
      </c>
      <c r="O176" s="147"/>
      <c r="P176" s="147"/>
      <c r="Q176" s="147"/>
      <c r="R176" s="40"/>
      <c r="T176" s="148" t="s">
        <v>5</v>
      </c>
      <c r="U176" s="149" t="s">
        <v>43</v>
      </c>
      <c r="V176" s="36"/>
      <c r="W176" s="150">
        <f>V176*K176</f>
        <v>0</v>
      </c>
      <c r="X176" s="150">
        <v>1.6000000000000001E-4</v>
      </c>
      <c r="Y176" s="150">
        <f>X176*K176</f>
        <v>4.1600000000000005E-3</v>
      </c>
      <c r="Z176" s="150">
        <v>0</v>
      </c>
      <c r="AA176" s="151">
        <f>Z176*K176</f>
        <v>0</v>
      </c>
      <c r="AR176" s="21" t="s">
        <v>213</v>
      </c>
      <c r="AT176" s="21" t="s">
        <v>151</v>
      </c>
      <c r="AU176" s="21" t="s">
        <v>102</v>
      </c>
      <c r="AY176" s="21" t="s">
        <v>150</v>
      </c>
      <c r="BE176" s="104">
        <f>IF(U176="základní",N176,0)</f>
        <v>0</v>
      </c>
      <c r="BF176" s="104">
        <f>IF(U176="snížená",N176,0)</f>
        <v>0</v>
      </c>
      <c r="BG176" s="104">
        <f>IF(U176="zákl. přenesená",N176,0)</f>
        <v>0</v>
      </c>
      <c r="BH176" s="104">
        <f>IF(U176="sníž. přenesená",N176,0)</f>
        <v>0</v>
      </c>
      <c r="BI176" s="104">
        <f>IF(U176="nulová",N176,0)</f>
        <v>0</v>
      </c>
      <c r="BJ176" s="21" t="s">
        <v>86</v>
      </c>
      <c r="BK176" s="104">
        <f>ROUND(L176*K176,2)</f>
        <v>0</v>
      </c>
      <c r="BL176" s="21" t="s">
        <v>213</v>
      </c>
      <c r="BM176" s="21" t="s">
        <v>256</v>
      </c>
    </row>
    <row r="177" spans="2:65" s="159" customFormat="1" ht="22.5" customHeight="1">
      <c r="B177" s="152"/>
      <c r="C177" s="153"/>
      <c r="D177" s="153"/>
      <c r="E177" s="154" t="s">
        <v>5</v>
      </c>
      <c r="F177" s="155" t="s">
        <v>257</v>
      </c>
      <c r="G177" s="156"/>
      <c r="H177" s="156"/>
      <c r="I177" s="156"/>
      <c r="J177" s="153"/>
      <c r="K177" s="157">
        <v>26</v>
      </c>
      <c r="L177" s="153"/>
      <c r="M177" s="153"/>
      <c r="N177" s="153"/>
      <c r="O177" s="153"/>
      <c r="P177" s="153"/>
      <c r="Q177" s="153"/>
      <c r="R177" s="158"/>
      <c r="T177" s="160"/>
      <c r="U177" s="153"/>
      <c r="V177" s="153"/>
      <c r="W177" s="153"/>
      <c r="X177" s="153"/>
      <c r="Y177" s="153"/>
      <c r="Z177" s="153"/>
      <c r="AA177" s="161"/>
      <c r="AT177" s="162" t="s">
        <v>158</v>
      </c>
      <c r="AU177" s="162" t="s">
        <v>102</v>
      </c>
      <c r="AV177" s="159" t="s">
        <v>102</v>
      </c>
      <c r="AW177" s="159" t="s">
        <v>35</v>
      </c>
      <c r="AX177" s="159" t="s">
        <v>86</v>
      </c>
      <c r="AY177" s="162" t="s">
        <v>150</v>
      </c>
    </row>
    <row r="178" spans="2:65" s="34" customFormat="1" ht="31.5" customHeight="1">
      <c r="B178" s="35"/>
      <c r="C178" s="142" t="s">
        <v>258</v>
      </c>
      <c r="D178" s="142" t="s">
        <v>151</v>
      </c>
      <c r="E178" s="143" t="s">
        <v>259</v>
      </c>
      <c r="F178" s="144" t="s">
        <v>260</v>
      </c>
      <c r="G178" s="144"/>
      <c r="H178" s="144"/>
      <c r="I178" s="144"/>
      <c r="J178" s="145" t="s">
        <v>167</v>
      </c>
      <c r="K178" s="146">
        <v>35</v>
      </c>
      <c r="L178" s="12"/>
      <c r="M178" s="12"/>
      <c r="N178" s="147">
        <f>ROUND(L178*K178,2)</f>
        <v>0</v>
      </c>
      <c r="O178" s="147"/>
      <c r="P178" s="147"/>
      <c r="Q178" s="147"/>
      <c r="R178" s="40"/>
      <c r="T178" s="148" t="s">
        <v>5</v>
      </c>
      <c r="U178" s="149" t="s">
        <v>43</v>
      </c>
      <c r="V178" s="36"/>
      <c r="W178" s="150">
        <f>V178*K178</f>
        <v>0</v>
      </c>
      <c r="X178" s="150">
        <v>1.9000000000000001E-4</v>
      </c>
      <c r="Y178" s="150">
        <f>X178*K178</f>
        <v>6.6500000000000005E-3</v>
      </c>
      <c r="Z178" s="150">
        <v>0</v>
      </c>
      <c r="AA178" s="151">
        <f>Z178*K178</f>
        <v>0</v>
      </c>
      <c r="AR178" s="21" t="s">
        <v>213</v>
      </c>
      <c r="AT178" s="21" t="s">
        <v>151</v>
      </c>
      <c r="AU178" s="21" t="s">
        <v>102</v>
      </c>
      <c r="AY178" s="21" t="s">
        <v>150</v>
      </c>
      <c r="BE178" s="104">
        <f>IF(U178="základní",N178,0)</f>
        <v>0</v>
      </c>
      <c r="BF178" s="104">
        <f>IF(U178="snížená",N178,0)</f>
        <v>0</v>
      </c>
      <c r="BG178" s="104">
        <f>IF(U178="zákl. přenesená",N178,0)</f>
        <v>0</v>
      </c>
      <c r="BH178" s="104">
        <f>IF(U178="sníž. přenesená",N178,0)</f>
        <v>0</v>
      </c>
      <c r="BI178" s="104">
        <f>IF(U178="nulová",N178,0)</f>
        <v>0</v>
      </c>
      <c r="BJ178" s="21" t="s">
        <v>86</v>
      </c>
      <c r="BK178" s="104">
        <f>ROUND(L178*K178,2)</f>
        <v>0</v>
      </c>
      <c r="BL178" s="21" t="s">
        <v>213</v>
      </c>
      <c r="BM178" s="21" t="s">
        <v>261</v>
      </c>
    </row>
    <row r="179" spans="2:65" s="34" customFormat="1" ht="22.5" customHeight="1">
      <c r="B179" s="35"/>
      <c r="C179" s="142" t="s">
        <v>262</v>
      </c>
      <c r="D179" s="142" t="s">
        <v>151</v>
      </c>
      <c r="E179" s="143" t="s">
        <v>263</v>
      </c>
      <c r="F179" s="144" t="s">
        <v>264</v>
      </c>
      <c r="G179" s="144"/>
      <c r="H179" s="144"/>
      <c r="I179" s="144"/>
      <c r="J179" s="145" t="s">
        <v>222</v>
      </c>
      <c r="K179" s="146">
        <v>9</v>
      </c>
      <c r="L179" s="12"/>
      <c r="M179" s="12"/>
      <c r="N179" s="147">
        <f>ROUND(L179*K179,2)</f>
        <v>0</v>
      </c>
      <c r="O179" s="147"/>
      <c r="P179" s="147"/>
      <c r="Q179" s="147"/>
      <c r="R179" s="40"/>
      <c r="T179" s="148" t="s">
        <v>5</v>
      </c>
      <c r="U179" s="149" t="s">
        <v>43</v>
      </c>
      <c r="V179" s="36"/>
      <c r="W179" s="150">
        <f>V179*K179</f>
        <v>0</v>
      </c>
      <c r="X179" s="150">
        <v>0</v>
      </c>
      <c r="Y179" s="150">
        <f>X179*K179</f>
        <v>0</v>
      </c>
      <c r="Z179" s="150">
        <v>0</v>
      </c>
      <c r="AA179" s="151">
        <f>Z179*K179</f>
        <v>0</v>
      </c>
      <c r="AR179" s="21" t="s">
        <v>213</v>
      </c>
      <c r="AT179" s="21" t="s">
        <v>151</v>
      </c>
      <c r="AU179" s="21" t="s">
        <v>102</v>
      </c>
      <c r="AY179" s="21" t="s">
        <v>150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21" t="s">
        <v>86</v>
      </c>
      <c r="BK179" s="104">
        <f>ROUND(L179*K179,2)</f>
        <v>0</v>
      </c>
      <c r="BL179" s="21" t="s">
        <v>213</v>
      </c>
      <c r="BM179" s="21" t="s">
        <v>265</v>
      </c>
    </row>
    <row r="180" spans="2:65" s="34" customFormat="1" ht="31.5" customHeight="1">
      <c r="B180" s="35"/>
      <c r="C180" s="142" t="s">
        <v>266</v>
      </c>
      <c r="D180" s="142" t="s">
        <v>151</v>
      </c>
      <c r="E180" s="143" t="s">
        <v>267</v>
      </c>
      <c r="F180" s="144" t="s">
        <v>268</v>
      </c>
      <c r="G180" s="144"/>
      <c r="H180" s="144"/>
      <c r="I180" s="144"/>
      <c r="J180" s="145" t="s">
        <v>222</v>
      </c>
      <c r="K180" s="146">
        <v>4</v>
      </c>
      <c r="L180" s="12"/>
      <c r="M180" s="12"/>
      <c r="N180" s="147">
        <f>ROUND(L180*K180,2)</f>
        <v>0</v>
      </c>
      <c r="O180" s="147"/>
      <c r="P180" s="147"/>
      <c r="Q180" s="147"/>
      <c r="R180" s="40"/>
      <c r="T180" s="148" t="s">
        <v>5</v>
      </c>
      <c r="U180" s="149" t="s">
        <v>43</v>
      </c>
      <c r="V180" s="36"/>
      <c r="W180" s="150">
        <f>V180*K180</f>
        <v>0</v>
      </c>
      <c r="X180" s="150">
        <v>2.2000000000000001E-4</v>
      </c>
      <c r="Y180" s="150">
        <f>X180*K180</f>
        <v>8.8000000000000003E-4</v>
      </c>
      <c r="Z180" s="150">
        <v>0</v>
      </c>
      <c r="AA180" s="151">
        <f>Z180*K180</f>
        <v>0</v>
      </c>
      <c r="AR180" s="21" t="s">
        <v>213</v>
      </c>
      <c r="AT180" s="21" t="s">
        <v>151</v>
      </c>
      <c r="AU180" s="21" t="s">
        <v>102</v>
      </c>
      <c r="AY180" s="21" t="s">
        <v>150</v>
      </c>
      <c r="BE180" s="104">
        <f>IF(U180="základní",N180,0)</f>
        <v>0</v>
      </c>
      <c r="BF180" s="104">
        <f>IF(U180="snížená",N180,0)</f>
        <v>0</v>
      </c>
      <c r="BG180" s="104">
        <f>IF(U180="zákl. přenesená",N180,0)</f>
        <v>0</v>
      </c>
      <c r="BH180" s="104">
        <f>IF(U180="sníž. přenesená",N180,0)</f>
        <v>0</v>
      </c>
      <c r="BI180" s="104">
        <f>IF(U180="nulová",N180,0)</f>
        <v>0</v>
      </c>
      <c r="BJ180" s="21" t="s">
        <v>86</v>
      </c>
      <c r="BK180" s="104">
        <f>ROUND(L180*K180,2)</f>
        <v>0</v>
      </c>
      <c r="BL180" s="21" t="s">
        <v>213</v>
      </c>
      <c r="BM180" s="21" t="s">
        <v>269</v>
      </c>
    </row>
    <row r="181" spans="2:65" s="170" customFormat="1" ht="22.5" customHeight="1">
      <c r="B181" s="163"/>
      <c r="C181" s="164"/>
      <c r="D181" s="164"/>
      <c r="E181" s="165" t="s">
        <v>5</v>
      </c>
      <c r="F181" s="166" t="s">
        <v>270</v>
      </c>
      <c r="G181" s="167"/>
      <c r="H181" s="167"/>
      <c r="I181" s="167"/>
      <c r="J181" s="164"/>
      <c r="K181" s="168" t="s">
        <v>5</v>
      </c>
      <c r="L181" s="164"/>
      <c r="M181" s="164"/>
      <c r="N181" s="164"/>
      <c r="O181" s="164"/>
      <c r="P181" s="164"/>
      <c r="Q181" s="164"/>
      <c r="R181" s="169"/>
      <c r="T181" s="171"/>
      <c r="U181" s="164"/>
      <c r="V181" s="164"/>
      <c r="W181" s="164"/>
      <c r="X181" s="164"/>
      <c r="Y181" s="164"/>
      <c r="Z181" s="164"/>
      <c r="AA181" s="172"/>
      <c r="AT181" s="173" t="s">
        <v>158</v>
      </c>
      <c r="AU181" s="173" t="s">
        <v>102</v>
      </c>
      <c r="AV181" s="170" t="s">
        <v>86</v>
      </c>
      <c r="AW181" s="170" t="s">
        <v>35</v>
      </c>
      <c r="AX181" s="170" t="s">
        <v>78</v>
      </c>
      <c r="AY181" s="173" t="s">
        <v>150</v>
      </c>
    </row>
    <row r="182" spans="2:65" s="159" customFormat="1" ht="22.5" customHeight="1">
      <c r="B182" s="152"/>
      <c r="C182" s="153"/>
      <c r="D182" s="153"/>
      <c r="E182" s="154" t="s">
        <v>5</v>
      </c>
      <c r="F182" s="174" t="s">
        <v>155</v>
      </c>
      <c r="G182" s="175"/>
      <c r="H182" s="175"/>
      <c r="I182" s="175"/>
      <c r="J182" s="153"/>
      <c r="K182" s="157">
        <v>4</v>
      </c>
      <c r="L182" s="153"/>
      <c r="M182" s="153"/>
      <c r="N182" s="153"/>
      <c r="O182" s="153"/>
      <c r="P182" s="153"/>
      <c r="Q182" s="153"/>
      <c r="R182" s="158"/>
      <c r="T182" s="160"/>
      <c r="U182" s="153"/>
      <c r="V182" s="153"/>
      <c r="W182" s="153"/>
      <c r="X182" s="153"/>
      <c r="Y182" s="153"/>
      <c r="Z182" s="153"/>
      <c r="AA182" s="161"/>
      <c r="AT182" s="162" t="s">
        <v>158</v>
      </c>
      <c r="AU182" s="162" t="s">
        <v>102</v>
      </c>
      <c r="AV182" s="159" t="s">
        <v>102</v>
      </c>
      <c r="AW182" s="159" t="s">
        <v>35</v>
      </c>
      <c r="AX182" s="159" t="s">
        <v>86</v>
      </c>
      <c r="AY182" s="162" t="s">
        <v>150</v>
      </c>
    </row>
    <row r="183" spans="2:65" s="34" customFormat="1" ht="31.5" customHeight="1">
      <c r="B183" s="35"/>
      <c r="C183" s="142" t="s">
        <v>271</v>
      </c>
      <c r="D183" s="142" t="s">
        <v>151</v>
      </c>
      <c r="E183" s="143" t="s">
        <v>272</v>
      </c>
      <c r="F183" s="144" t="s">
        <v>273</v>
      </c>
      <c r="G183" s="144"/>
      <c r="H183" s="144"/>
      <c r="I183" s="144"/>
      <c r="J183" s="145" t="s">
        <v>222</v>
      </c>
      <c r="K183" s="146">
        <v>2</v>
      </c>
      <c r="L183" s="12"/>
      <c r="M183" s="12"/>
      <c r="N183" s="147">
        <f>ROUND(L183*K183,2)</f>
        <v>0</v>
      </c>
      <c r="O183" s="147"/>
      <c r="P183" s="147"/>
      <c r="Q183" s="147"/>
      <c r="R183" s="40"/>
      <c r="T183" s="148" t="s">
        <v>5</v>
      </c>
      <c r="U183" s="149" t="s">
        <v>43</v>
      </c>
      <c r="V183" s="36"/>
      <c r="W183" s="150">
        <f>V183*K183</f>
        <v>0</v>
      </c>
      <c r="X183" s="150">
        <v>2.0000000000000002E-5</v>
      </c>
      <c r="Y183" s="150">
        <f>X183*K183</f>
        <v>4.0000000000000003E-5</v>
      </c>
      <c r="Z183" s="150">
        <v>0</v>
      </c>
      <c r="AA183" s="151">
        <f>Z183*K183</f>
        <v>0</v>
      </c>
      <c r="AR183" s="21" t="s">
        <v>213</v>
      </c>
      <c r="AT183" s="21" t="s">
        <v>151</v>
      </c>
      <c r="AU183" s="21" t="s">
        <v>102</v>
      </c>
      <c r="AY183" s="21" t="s">
        <v>150</v>
      </c>
      <c r="BE183" s="104">
        <f>IF(U183="základní",N183,0)</f>
        <v>0</v>
      </c>
      <c r="BF183" s="104">
        <f>IF(U183="snížená",N183,0)</f>
        <v>0</v>
      </c>
      <c r="BG183" s="104">
        <f>IF(U183="zákl. přenesená",N183,0)</f>
        <v>0</v>
      </c>
      <c r="BH183" s="104">
        <f>IF(U183="sníž. přenesená",N183,0)</f>
        <v>0</v>
      </c>
      <c r="BI183" s="104">
        <f>IF(U183="nulová",N183,0)</f>
        <v>0</v>
      </c>
      <c r="BJ183" s="21" t="s">
        <v>86</v>
      </c>
      <c r="BK183" s="104">
        <f>ROUND(L183*K183,2)</f>
        <v>0</v>
      </c>
      <c r="BL183" s="21" t="s">
        <v>213</v>
      </c>
      <c r="BM183" s="21" t="s">
        <v>274</v>
      </c>
    </row>
    <row r="184" spans="2:65" s="170" customFormat="1" ht="22.5" customHeight="1">
      <c r="B184" s="163"/>
      <c r="C184" s="164"/>
      <c r="D184" s="164"/>
      <c r="E184" s="165" t="s">
        <v>5</v>
      </c>
      <c r="F184" s="166" t="s">
        <v>270</v>
      </c>
      <c r="G184" s="167"/>
      <c r="H184" s="167"/>
      <c r="I184" s="167"/>
      <c r="J184" s="164"/>
      <c r="K184" s="168" t="s">
        <v>5</v>
      </c>
      <c r="L184" s="164"/>
      <c r="M184" s="164"/>
      <c r="N184" s="164"/>
      <c r="O184" s="164"/>
      <c r="P184" s="164"/>
      <c r="Q184" s="164"/>
      <c r="R184" s="169"/>
      <c r="T184" s="171"/>
      <c r="U184" s="164"/>
      <c r="V184" s="164"/>
      <c r="W184" s="164"/>
      <c r="X184" s="164"/>
      <c r="Y184" s="164"/>
      <c r="Z184" s="164"/>
      <c r="AA184" s="172"/>
      <c r="AT184" s="173" t="s">
        <v>158</v>
      </c>
      <c r="AU184" s="173" t="s">
        <v>102</v>
      </c>
      <c r="AV184" s="170" t="s">
        <v>86</v>
      </c>
      <c r="AW184" s="170" t="s">
        <v>35</v>
      </c>
      <c r="AX184" s="170" t="s">
        <v>78</v>
      </c>
      <c r="AY184" s="173" t="s">
        <v>150</v>
      </c>
    </row>
    <row r="185" spans="2:65" s="159" customFormat="1" ht="22.5" customHeight="1">
      <c r="B185" s="152"/>
      <c r="C185" s="153"/>
      <c r="D185" s="153"/>
      <c r="E185" s="154" t="s">
        <v>5</v>
      </c>
      <c r="F185" s="174" t="s">
        <v>102</v>
      </c>
      <c r="G185" s="175"/>
      <c r="H185" s="175"/>
      <c r="I185" s="175"/>
      <c r="J185" s="153"/>
      <c r="K185" s="157">
        <v>2</v>
      </c>
      <c r="L185" s="153"/>
      <c r="M185" s="153"/>
      <c r="N185" s="153"/>
      <c r="O185" s="153"/>
      <c r="P185" s="153"/>
      <c r="Q185" s="153"/>
      <c r="R185" s="158"/>
      <c r="T185" s="160"/>
      <c r="U185" s="153"/>
      <c r="V185" s="153"/>
      <c r="W185" s="153"/>
      <c r="X185" s="153"/>
      <c r="Y185" s="153"/>
      <c r="Z185" s="153"/>
      <c r="AA185" s="161"/>
      <c r="AT185" s="162" t="s">
        <v>158</v>
      </c>
      <c r="AU185" s="162" t="s">
        <v>102</v>
      </c>
      <c r="AV185" s="159" t="s">
        <v>102</v>
      </c>
      <c r="AW185" s="159" t="s">
        <v>35</v>
      </c>
      <c r="AX185" s="159" t="s">
        <v>86</v>
      </c>
      <c r="AY185" s="162" t="s">
        <v>150</v>
      </c>
    </row>
    <row r="186" spans="2:65" s="34" customFormat="1" ht="22.5" customHeight="1">
      <c r="B186" s="35"/>
      <c r="C186" s="182" t="s">
        <v>275</v>
      </c>
      <c r="D186" s="182" t="s">
        <v>276</v>
      </c>
      <c r="E186" s="183" t="s">
        <v>277</v>
      </c>
      <c r="F186" s="184" t="s">
        <v>278</v>
      </c>
      <c r="G186" s="184"/>
      <c r="H186" s="184"/>
      <c r="I186" s="184"/>
      <c r="J186" s="185" t="s">
        <v>222</v>
      </c>
      <c r="K186" s="186">
        <v>2</v>
      </c>
      <c r="L186" s="13"/>
      <c r="M186" s="13"/>
      <c r="N186" s="187">
        <f>ROUND(L186*K186,2)</f>
        <v>0</v>
      </c>
      <c r="O186" s="147"/>
      <c r="P186" s="147"/>
      <c r="Q186" s="147"/>
      <c r="R186" s="40"/>
      <c r="T186" s="148" t="s">
        <v>5</v>
      </c>
      <c r="U186" s="149" t="s">
        <v>43</v>
      </c>
      <c r="V186" s="36"/>
      <c r="W186" s="150">
        <f>V186*K186</f>
        <v>0</v>
      </c>
      <c r="X186" s="150">
        <v>0</v>
      </c>
      <c r="Y186" s="150">
        <f>X186*K186</f>
        <v>0</v>
      </c>
      <c r="Z186" s="150">
        <v>0</v>
      </c>
      <c r="AA186" s="151">
        <f>Z186*K186</f>
        <v>0</v>
      </c>
      <c r="AR186" s="21" t="s">
        <v>279</v>
      </c>
      <c r="AT186" s="21" t="s">
        <v>276</v>
      </c>
      <c r="AU186" s="21" t="s">
        <v>102</v>
      </c>
      <c r="AY186" s="21" t="s">
        <v>150</v>
      </c>
      <c r="BE186" s="104">
        <f>IF(U186="základní",N186,0)</f>
        <v>0</v>
      </c>
      <c r="BF186" s="104">
        <f>IF(U186="snížená",N186,0)</f>
        <v>0</v>
      </c>
      <c r="BG186" s="104">
        <f>IF(U186="zákl. přenesená",N186,0)</f>
        <v>0</v>
      </c>
      <c r="BH186" s="104">
        <f>IF(U186="sníž. přenesená",N186,0)</f>
        <v>0</v>
      </c>
      <c r="BI186" s="104">
        <f>IF(U186="nulová",N186,0)</f>
        <v>0</v>
      </c>
      <c r="BJ186" s="21" t="s">
        <v>86</v>
      </c>
      <c r="BK186" s="104">
        <f>ROUND(L186*K186,2)</f>
        <v>0</v>
      </c>
      <c r="BL186" s="21" t="s">
        <v>213</v>
      </c>
      <c r="BM186" s="21" t="s">
        <v>280</v>
      </c>
    </row>
    <row r="187" spans="2:65" s="34" customFormat="1" ht="31.5" customHeight="1">
      <c r="B187" s="35"/>
      <c r="C187" s="142" t="s">
        <v>281</v>
      </c>
      <c r="D187" s="142" t="s">
        <v>151</v>
      </c>
      <c r="E187" s="143" t="s">
        <v>282</v>
      </c>
      <c r="F187" s="144" t="s">
        <v>283</v>
      </c>
      <c r="G187" s="144"/>
      <c r="H187" s="144"/>
      <c r="I187" s="144"/>
      <c r="J187" s="145" t="s">
        <v>222</v>
      </c>
      <c r="K187" s="146">
        <v>2</v>
      </c>
      <c r="L187" s="12"/>
      <c r="M187" s="12"/>
      <c r="N187" s="147">
        <f>ROUND(L187*K187,2)</f>
        <v>0</v>
      </c>
      <c r="O187" s="147"/>
      <c r="P187" s="147"/>
      <c r="Q187" s="147"/>
      <c r="R187" s="40"/>
      <c r="T187" s="148" t="s">
        <v>5</v>
      </c>
      <c r="U187" s="149" t="s">
        <v>43</v>
      </c>
      <c r="V187" s="36"/>
      <c r="W187" s="150">
        <f>V187*K187</f>
        <v>0</v>
      </c>
      <c r="X187" s="150">
        <v>1.6800000000000001E-3</v>
      </c>
      <c r="Y187" s="150">
        <f>X187*K187</f>
        <v>3.3600000000000001E-3</v>
      </c>
      <c r="Z187" s="150">
        <v>0</v>
      </c>
      <c r="AA187" s="151">
        <f>Z187*K187</f>
        <v>0</v>
      </c>
      <c r="AR187" s="21" t="s">
        <v>213</v>
      </c>
      <c r="AT187" s="21" t="s">
        <v>151</v>
      </c>
      <c r="AU187" s="21" t="s">
        <v>102</v>
      </c>
      <c r="AY187" s="21" t="s">
        <v>150</v>
      </c>
      <c r="BE187" s="104">
        <f>IF(U187="základní",N187,0)</f>
        <v>0</v>
      </c>
      <c r="BF187" s="104">
        <f>IF(U187="snížená",N187,0)</f>
        <v>0</v>
      </c>
      <c r="BG187" s="104">
        <f>IF(U187="zákl. přenesená",N187,0)</f>
        <v>0</v>
      </c>
      <c r="BH187" s="104">
        <f>IF(U187="sníž. přenesená",N187,0)</f>
        <v>0</v>
      </c>
      <c r="BI187" s="104">
        <f>IF(U187="nulová",N187,0)</f>
        <v>0</v>
      </c>
      <c r="BJ187" s="21" t="s">
        <v>86</v>
      </c>
      <c r="BK187" s="104">
        <f>ROUND(L187*K187,2)</f>
        <v>0</v>
      </c>
      <c r="BL187" s="21" t="s">
        <v>213</v>
      </c>
      <c r="BM187" s="21" t="s">
        <v>284</v>
      </c>
    </row>
    <row r="188" spans="2:65" s="170" customFormat="1" ht="22.5" customHeight="1">
      <c r="B188" s="163"/>
      <c r="C188" s="164"/>
      <c r="D188" s="164"/>
      <c r="E188" s="165" t="s">
        <v>5</v>
      </c>
      <c r="F188" s="166" t="s">
        <v>270</v>
      </c>
      <c r="G188" s="167"/>
      <c r="H188" s="167"/>
      <c r="I188" s="167"/>
      <c r="J188" s="164"/>
      <c r="K188" s="168" t="s">
        <v>5</v>
      </c>
      <c r="L188" s="164"/>
      <c r="M188" s="164"/>
      <c r="N188" s="164"/>
      <c r="O188" s="164"/>
      <c r="P188" s="164"/>
      <c r="Q188" s="164"/>
      <c r="R188" s="169"/>
      <c r="T188" s="171"/>
      <c r="U188" s="164"/>
      <c r="V188" s="164"/>
      <c r="W188" s="164"/>
      <c r="X188" s="164"/>
      <c r="Y188" s="164"/>
      <c r="Z188" s="164"/>
      <c r="AA188" s="172"/>
      <c r="AT188" s="173" t="s">
        <v>158</v>
      </c>
      <c r="AU188" s="173" t="s">
        <v>102</v>
      </c>
      <c r="AV188" s="170" t="s">
        <v>86</v>
      </c>
      <c r="AW188" s="170" t="s">
        <v>35</v>
      </c>
      <c r="AX188" s="170" t="s">
        <v>78</v>
      </c>
      <c r="AY188" s="173" t="s">
        <v>150</v>
      </c>
    </row>
    <row r="189" spans="2:65" s="159" customFormat="1" ht="22.5" customHeight="1">
      <c r="B189" s="152"/>
      <c r="C189" s="153"/>
      <c r="D189" s="153"/>
      <c r="E189" s="154" t="s">
        <v>5</v>
      </c>
      <c r="F189" s="174" t="s">
        <v>102</v>
      </c>
      <c r="G189" s="175"/>
      <c r="H189" s="175"/>
      <c r="I189" s="175"/>
      <c r="J189" s="153"/>
      <c r="K189" s="157">
        <v>2</v>
      </c>
      <c r="L189" s="153"/>
      <c r="M189" s="153"/>
      <c r="N189" s="153"/>
      <c r="O189" s="153"/>
      <c r="P189" s="153"/>
      <c r="Q189" s="153"/>
      <c r="R189" s="158"/>
      <c r="T189" s="160"/>
      <c r="U189" s="153"/>
      <c r="V189" s="153"/>
      <c r="W189" s="153"/>
      <c r="X189" s="153"/>
      <c r="Y189" s="153"/>
      <c r="Z189" s="153"/>
      <c r="AA189" s="161"/>
      <c r="AT189" s="162" t="s">
        <v>158</v>
      </c>
      <c r="AU189" s="162" t="s">
        <v>102</v>
      </c>
      <c r="AV189" s="159" t="s">
        <v>102</v>
      </c>
      <c r="AW189" s="159" t="s">
        <v>35</v>
      </c>
      <c r="AX189" s="159" t="s">
        <v>86</v>
      </c>
      <c r="AY189" s="162" t="s">
        <v>150</v>
      </c>
    </row>
    <row r="190" spans="2:65" s="34" customFormat="1" ht="31.5" customHeight="1">
      <c r="B190" s="35"/>
      <c r="C190" s="142" t="s">
        <v>285</v>
      </c>
      <c r="D190" s="142" t="s">
        <v>151</v>
      </c>
      <c r="E190" s="143" t="s">
        <v>286</v>
      </c>
      <c r="F190" s="144" t="s">
        <v>479</v>
      </c>
      <c r="G190" s="144"/>
      <c r="H190" s="144"/>
      <c r="I190" s="144"/>
      <c r="J190" s="145" t="s">
        <v>287</v>
      </c>
      <c r="K190" s="146">
        <v>2</v>
      </c>
      <c r="L190" s="12"/>
      <c r="M190" s="12"/>
      <c r="N190" s="147">
        <f>ROUND(L190*K190,2)</f>
        <v>0</v>
      </c>
      <c r="O190" s="147"/>
      <c r="P190" s="147"/>
      <c r="Q190" s="147"/>
      <c r="R190" s="40"/>
      <c r="T190" s="148" t="s">
        <v>5</v>
      </c>
      <c r="U190" s="149" t="s">
        <v>43</v>
      </c>
      <c r="V190" s="36"/>
      <c r="W190" s="150">
        <f>V190*K190</f>
        <v>0</v>
      </c>
      <c r="X190" s="150">
        <v>2.9139999999999999E-2</v>
      </c>
      <c r="Y190" s="150">
        <f>X190*K190</f>
        <v>5.8279999999999998E-2</v>
      </c>
      <c r="Z190" s="150">
        <v>0</v>
      </c>
      <c r="AA190" s="151">
        <f>Z190*K190</f>
        <v>0</v>
      </c>
      <c r="AR190" s="21" t="s">
        <v>213</v>
      </c>
      <c r="AT190" s="21" t="s">
        <v>151</v>
      </c>
      <c r="AU190" s="21" t="s">
        <v>102</v>
      </c>
      <c r="AY190" s="21" t="s">
        <v>150</v>
      </c>
      <c r="BE190" s="104">
        <f>IF(U190="základní",N190,0)</f>
        <v>0</v>
      </c>
      <c r="BF190" s="104">
        <f>IF(U190="snížená",N190,0)</f>
        <v>0</v>
      </c>
      <c r="BG190" s="104">
        <f>IF(U190="zákl. přenesená",N190,0)</f>
        <v>0</v>
      </c>
      <c r="BH190" s="104">
        <f>IF(U190="sníž. přenesená",N190,0)</f>
        <v>0</v>
      </c>
      <c r="BI190" s="104">
        <f>IF(U190="nulová",N190,0)</f>
        <v>0</v>
      </c>
      <c r="BJ190" s="21" t="s">
        <v>86</v>
      </c>
      <c r="BK190" s="104">
        <f>ROUND(L190*K190,2)</f>
        <v>0</v>
      </c>
      <c r="BL190" s="21" t="s">
        <v>213</v>
      </c>
      <c r="BM190" s="21" t="s">
        <v>288</v>
      </c>
    </row>
    <row r="191" spans="2:65" s="34" customFormat="1" ht="22.5" customHeight="1">
      <c r="B191" s="35"/>
      <c r="C191" s="142" t="s">
        <v>289</v>
      </c>
      <c r="D191" s="142" t="s">
        <v>151</v>
      </c>
      <c r="E191" s="143" t="s">
        <v>290</v>
      </c>
      <c r="F191" s="144" t="s">
        <v>291</v>
      </c>
      <c r="G191" s="144"/>
      <c r="H191" s="144"/>
      <c r="I191" s="144"/>
      <c r="J191" s="145" t="s">
        <v>292</v>
      </c>
      <c r="K191" s="146">
        <v>2</v>
      </c>
      <c r="L191" s="12"/>
      <c r="M191" s="12"/>
      <c r="N191" s="147">
        <f>ROUND(L191*K191,2)</f>
        <v>0</v>
      </c>
      <c r="O191" s="147"/>
      <c r="P191" s="147"/>
      <c r="Q191" s="147"/>
      <c r="R191" s="40"/>
      <c r="T191" s="148" t="s">
        <v>5</v>
      </c>
      <c r="U191" s="149" t="s">
        <v>43</v>
      </c>
      <c r="V191" s="36"/>
      <c r="W191" s="150">
        <f>V191*K191</f>
        <v>0</v>
      </c>
      <c r="X191" s="150">
        <v>0</v>
      </c>
      <c r="Y191" s="150">
        <f>X191*K191</f>
        <v>0</v>
      </c>
      <c r="Z191" s="150">
        <v>0</v>
      </c>
      <c r="AA191" s="151">
        <f>Z191*K191</f>
        <v>0</v>
      </c>
      <c r="AR191" s="21" t="s">
        <v>213</v>
      </c>
      <c r="AT191" s="21" t="s">
        <v>151</v>
      </c>
      <c r="AU191" s="21" t="s">
        <v>102</v>
      </c>
      <c r="AY191" s="21" t="s">
        <v>150</v>
      </c>
      <c r="BE191" s="104">
        <f>IF(U191="základní",N191,0)</f>
        <v>0</v>
      </c>
      <c r="BF191" s="104">
        <f>IF(U191="snížená",N191,0)</f>
        <v>0</v>
      </c>
      <c r="BG191" s="104">
        <f>IF(U191="zákl. přenesená",N191,0)</f>
        <v>0</v>
      </c>
      <c r="BH191" s="104">
        <f>IF(U191="sníž. přenesená",N191,0)</f>
        <v>0</v>
      </c>
      <c r="BI191" s="104">
        <f>IF(U191="nulová",N191,0)</f>
        <v>0</v>
      </c>
      <c r="BJ191" s="21" t="s">
        <v>86</v>
      </c>
      <c r="BK191" s="104">
        <f>ROUND(L191*K191,2)</f>
        <v>0</v>
      </c>
      <c r="BL191" s="21" t="s">
        <v>213</v>
      </c>
      <c r="BM191" s="21" t="s">
        <v>293</v>
      </c>
    </row>
    <row r="192" spans="2:65" s="170" customFormat="1" ht="22.5" customHeight="1">
      <c r="B192" s="163"/>
      <c r="C192" s="164"/>
      <c r="D192" s="164"/>
      <c r="E192" s="165" t="s">
        <v>5</v>
      </c>
      <c r="F192" s="166" t="s">
        <v>294</v>
      </c>
      <c r="G192" s="167"/>
      <c r="H192" s="167"/>
      <c r="I192" s="167"/>
      <c r="J192" s="164"/>
      <c r="K192" s="168" t="s">
        <v>5</v>
      </c>
      <c r="L192" s="164"/>
      <c r="M192" s="164"/>
      <c r="N192" s="164"/>
      <c r="O192" s="164"/>
      <c r="P192" s="164"/>
      <c r="Q192" s="164"/>
      <c r="R192" s="169"/>
      <c r="T192" s="171"/>
      <c r="U192" s="164"/>
      <c r="V192" s="164"/>
      <c r="W192" s="164"/>
      <c r="X192" s="164"/>
      <c r="Y192" s="164"/>
      <c r="Z192" s="164"/>
      <c r="AA192" s="172"/>
      <c r="AT192" s="173" t="s">
        <v>158</v>
      </c>
      <c r="AU192" s="173" t="s">
        <v>102</v>
      </c>
      <c r="AV192" s="170" t="s">
        <v>86</v>
      </c>
      <c r="AW192" s="170" t="s">
        <v>35</v>
      </c>
      <c r="AX192" s="170" t="s">
        <v>78</v>
      </c>
      <c r="AY192" s="173" t="s">
        <v>150</v>
      </c>
    </row>
    <row r="193" spans="2:65" s="159" customFormat="1" ht="22.5" customHeight="1">
      <c r="B193" s="152"/>
      <c r="C193" s="153"/>
      <c r="D193" s="153"/>
      <c r="E193" s="154" t="s">
        <v>5</v>
      </c>
      <c r="F193" s="174" t="s">
        <v>102</v>
      </c>
      <c r="G193" s="175"/>
      <c r="H193" s="175"/>
      <c r="I193" s="175"/>
      <c r="J193" s="153"/>
      <c r="K193" s="157">
        <v>2</v>
      </c>
      <c r="L193" s="153"/>
      <c r="M193" s="153"/>
      <c r="N193" s="153"/>
      <c r="O193" s="153"/>
      <c r="P193" s="153"/>
      <c r="Q193" s="153"/>
      <c r="R193" s="158"/>
      <c r="T193" s="160"/>
      <c r="U193" s="153"/>
      <c r="V193" s="153"/>
      <c r="W193" s="153"/>
      <c r="X193" s="153"/>
      <c r="Y193" s="153"/>
      <c r="Z193" s="153"/>
      <c r="AA193" s="161"/>
      <c r="AT193" s="162" t="s">
        <v>158</v>
      </c>
      <c r="AU193" s="162" t="s">
        <v>102</v>
      </c>
      <c r="AV193" s="159" t="s">
        <v>102</v>
      </c>
      <c r="AW193" s="159" t="s">
        <v>35</v>
      </c>
      <c r="AX193" s="159" t="s">
        <v>86</v>
      </c>
      <c r="AY193" s="162" t="s">
        <v>150</v>
      </c>
    </row>
    <row r="194" spans="2:65" s="34" customFormat="1" ht="31.5" customHeight="1">
      <c r="B194" s="35"/>
      <c r="C194" s="142" t="s">
        <v>295</v>
      </c>
      <c r="D194" s="142" t="s">
        <v>151</v>
      </c>
      <c r="E194" s="143" t="s">
        <v>296</v>
      </c>
      <c r="F194" s="144" t="s">
        <v>297</v>
      </c>
      <c r="G194" s="144"/>
      <c r="H194" s="144"/>
      <c r="I194" s="144"/>
      <c r="J194" s="145" t="s">
        <v>167</v>
      </c>
      <c r="K194" s="146">
        <v>61</v>
      </c>
      <c r="L194" s="12"/>
      <c r="M194" s="12"/>
      <c r="N194" s="147">
        <f>ROUND(L194*K194,2)</f>
        <v>0</v>
      </c>
      <c r="O194" s="147"/>
      <c r="P194" s="147"/>
      <c r="Q194" s="147"/>
      <c r="R194" s="40"/>
      <c r="T194" s="148" t="s">
        <v>5</v>
      </c>
      <c r="U194" s="149" t="s">
        <v>43</v>
      </c>
      <c r="V194" s="36"/>
      <c r="W194" s="150">
        <f>V194*K194</f>
        <v>0</v>
      </c>
      <c r="X194" s="150">
        <v>1.9000000000000001E-4</v>
      </c>
      <c r="Y194" s="150">
        <f>X194*K194</f>
        <v>1.1590000000000001E-2</v>
      </c>
      <c r="Z194" s="150">
        <v>0</v>
      </c>
      <c r="AA194" s="151">
        <f>Z194*K194</f>
        <v>0</v>
      </c>
      <c r="AR194" s="21" t="s">
        <v>213</v>
      </c>
      <c r="AT194" s="21" t="s">
        <v>151</v>
      </c>
      <c r="AU194" s="21" t="s">
        <v>102</v>
      </c>
      <c r="AY194" s="21" t="s">
        <v>150</v>
      </c>
      <c r="BE194" s="104">
        <f>IF(U194="základní",N194,0)</f>
        <v>0</v>
      </c>
      <c r="BF194" s="104">
        <f>IF(U194="snížená",N194,0)</f>
        <v>0</v>
      </c>
      <c r="BG194" s="104">
        <f>IF(U194="zákl. přenesená",N194,0)</f>
        <v>0</v>
      </c>
      <c r="BH194" s="104">
        <f>IF(U194="sníž. přenesená",N194,0)</f>
        <v>0</v>
      </c>
      <c r="BI194" s="104">
        <f>IF(U194="nulová",N194,0)</f>
        <v>0</v>
      </c>
      <c r="BJ194" s="21" t="s">
        <v>86</v>
      </c>
      <c r="BK194" s="104">
        <f>ROUND(L194*K194,2)</f>
        <v>0</v>
      </c>
      <c r="BL194" s="21" t="s">
        <v>213</v>
      </c>
      <c r="BM194" s="21" t="s">
        <v>298</v>
      </c>
    </row>
    <row r="195" spans="2:65" s="170" customFormat="1" ht="22.5" customHeight="1">
      <c r="B195" s="163"/>
      <c r="C195" s="164"/>
      <c r="D195" s="164"/>
      <c r="E195" s="165" t="s">
        <v>5</v>
      </c>
      <c r="F195" s="166" t="s">
        <v>299</v>
      </c>
      <c r="G195" s="167"/>
      <c r="H195" s="167"/>
      <c r="I195" s="167"/>
      <c r="J195" s="164"/>
      <c r="K195" s="168" t="s">
        <v>5</v>
      </c>
      <c r="L195" s="164"/>
      <c r="M195" s="164"/>
      <c r="N195" s="164"/>
      <c r="O195" s="164"/>
      <c r="P195" s="164"/>
      <c r="Q195" s="164"/>
      <c r="R195" s="169"/>
      <c r="T195" s="171"/>
      <c r="U195" s="164"/>
      <c r="V195" s="164"/>
      <c r="W195" s="164"/>
      <c r="X195" s="164"/>
      <c r="Y195" s="164"/>
      <c r="Z195" s="164"/>
      <c r="AA195" s="172"/>
      <c r="AT195" s="173" t="s">
        <v>158</v>
      </c>
      <c r="AU195" s="173" t="s">
        <v>102</v>
      </c>
      <c r="AV195" s="170" t="s">
        <v>86</v>
      </c>
      <c r="AW195" s="170" t="s">
        <v>35</v>
      </c>
      <c r="AX195" s="170" t="s">
        <v>78</v>
      </c>
      <c r="AY195" s="173" t="s">
        <v>150</v>
      </c>
    </row>
    <row r="196" spans="2:65" s="159" customFormat="1" ht="22.5" customHeight="1">
      <c r="B196" s="152"/>
      <c r="C196" s="153"/>
      <c r="D196" s="153"/>
      <c r="E196" s="154" t="s">
        <v>5</v>
      </c>
      <c r="F196" s="174" t="s">
        <v>300</v>
      </c>
      <c r="G196" s="175"/>
      <c r="H196" s="175"/>
      <c r="I196" s="175"/>
      <c r="J196" s="153"/>
      <c r="K196" s="157">
        <v>36</v>
      </c>
      <c r="L196" s="153"/>
      <c r="M196" s="153"/>
      <c r="N196" s="153"/>
      <c r="O196" s="153"/>
      <c r="P196" s="153"/>
      <c r="Q196" s="153"/>
      <c r="R196" s="158"/>
      <c r="T196" s="160"/>
      <c r="U196" s="153"/>
      <c r="V196" s="153"/>
      <c r="W196" s="153"/>
      <c r="X196" s="153"/>
      <c r="Y196" s="153"/>
      <c r="Z196" s="153"/>
      <c r="AA196" s="161"/>
      <c r="AT196" s="162" t="s">
        <v>158</v>
      </c>
      <c r="AU196" s="162" t="s">
        <v>102</v>
      </c>
      <c r="AV196" s="159" t="s">
        <v>102</v>
      </c>
      <c r="AW196" s="159" t="s">
        <v>35</v>
      </c>
      <c r="AX196" s="159" t="s">
        <v>78</v>
      </c>
      <c r="AY196" s="162" t="s">
        <v>150</v>
      </c>
    </row>
    <row r="197" spans="2:65" s="170" customFormat="1" ht="22.5" customHeight="1">
      <c r="B197" s="163"/>
      <c r="C197" s="164"/>
      <c r="D197" s="164"/>
      <c r="E197" s="165" t="s">
        <v>5</v>
      </c>
      <c r="F197" s="176" t="s">
        <v>301</v>
      </c>
      <c r="G197" s="177"/>
      <c r="H197" s="177"/>
      <c r="I197" s="177"/>
      <c r="J197" s="164"/>
      <c r="K197" s="168" t="s">
        <v>5</v>
      </c>
      <c r="L197" s="164"/>
      <c r="M197" s="164"/>
      <c r="N197" s="164"/>
      <c r="O197" s="164"/>
      <c r="P197" s="164"/>
      <c r="Q197" s="164"/>
      <c r="R197" s="169"/>
      <c r="T197" s="171"/>
      <c r="U197" s="164"/>
      <c r="V197" s="164"/>
      <c r="W197" s="164"/>
      <c r="X197" s="164"/>
      <c r="Y197" s="164"/>
      <c r="Z197" s="164"/>
      <c r="AA197" s="172"/>
      <c r="AT197" s="173" t="s">
        <v>158</v>
      </c>
      <c r="AU197" s="173" t="s">
        <v>102</v>
      </c>
      <c r="AV197" s="170" t="s">
        <v>86</v>
      </c>
      <c r="AW197" s="170" t="s">
        <v>35</v>
      </c>
      <c r="AX197" s="170" t="s">
        <v>78</v>
      </c>
      <c r="AY197" s="173" t="s">
        <v>150</v>
      </c>
    </row>
    <row r="198" spans="2:65" s="159" customFormat="1" ht="22.5" customHeight="1">
      <c r="B198" s="152"/>
      <c r="C198" s="153"/>
      <c r="D198" s="153"/>
      <c r="E198" s="154" t="s">
        <v>5</v>
      </c>
      <c r="F198" s="174" t="s">
        <v>302</v>
      </c>
      <c r="G198" s="175"/>
      <c r="H198" s="175"/>
      <c r="I198" s="175"/>
      <c r="J198" s="153"/>
      <c r="K198" s="157">
        <v>25</v>
      </c>
      <c r="L198" s="153"/>
      <c r="M198" s="153"/>
      <c r="N198" s="153"/>
      <c r="O198" s="153"/>
      <c r="P198" s="153"/>
      <c r="Q198" s="153"/>
      <c r="R198" s="158"/>
      <c r="T198" s="160"/>
      <c r="U198" s="153"/>
      <c r="V198" s="153"/>
      <c r="W198" s="153"/>
      <c r="X198" s="153"/>
      <c r="Y198" s="153"/>
      <c r="Z198" s="153"/>
      <c r="AA198" s="161"/>
      <c r="AT198" s="162" t="s">
        <v>158</v>
      </c>
      <c r="AU198" s="162" t="s">
        <v>102</v>
      </c>
      <c r="AV198" s="159" t="s">
        <v>102</v>
      </c>
      <c r="AW198" s="159" t="s">
        <v>35</v>
      </c>
      <c r="AX198" s="159" t="s">
        <v>78</v>
      </c>
      <c r="AY198" s="162" t="s">
        <v>150</v>
      </c>
    </row>
    <row r="199" spans="2:65" s="195" customFormat="1" ht="22.5" customHeight="1">
      <c r="B199" s="188"/>
      <c r="C199" s="189"/>
      <c r="D199" s="189"/>
      <c r="E199" s="190" t="s">
        <v>5</v>
      </c>
      <c r="F199" s="191" t="s">
        <v>303</v>
      </c>
      <c r="G199" s="192"/>
      <c r="H199" s="192"/>
      <c r="I199" s="192"/>
      <c r="J199" s="189"/>
      <c r="K199" s="193">
        <v>61</v>
      </c>
      <c r="L199" s="189"/>
      <c r="M199" s="189"/>
      <c r="N199" s="189"/>
      <c r="O199" s="189"/>
      <c r="P199" s="189"/>
      <c r="Q199" s="189"/>
      <c r="R199" s="194"/>
      <c r="T199" s="196"/>
      <c r="U199" s="189"/>
      <c r="V199" s="189"/>
      <c r="W199" s="189"/>
      <c r="X199" s="189"/>
      <c r="Y199" s="189"/>
      <c r="Z199" s="189"/>
      <c r="AA199" s="197"/>
      <c r="AT199" s="198" t="s">
        <v>158</v>
      </c>
      <c r="AU199" s="198" t="s">
        <v>102</v>
      </c>
      <c r="AV199" s="195" t="s">
        <v>155</v>
      </c>
      <c r="AW199" s="195" t="s">
        <v>35</v>
      </c>
      <c r="AX199" s="195" t="s">
        <v>86</v>
      </c>
      <c r="AY199" s="198" t="s">
        <v>150</v>
      </c>
    </row>
    <row r="200" spans="2:65" s="34" customFormat="1" ht="31.5" customHeight="1">
      <c r="B200" s="35"/>
      <c r="C200" s="142" t="s">
        <v>279</v>
      </c>
      <c r="D200" s="142" t="s">
        <v>151</v>
      </c>
      <c r="E200" s="143" t="s">
        <v>304</v>
      </c>
      <c r="F200" s="144" t="s">
        <v>305</v>
      </c>
      <c r="G200" s="144"/>
      <c r="H200" s="144"/>
      <c r="I200" s="144"/>
      <c r="J200" s="145" t="s">
        <v>237</v>
      </c>
      <c r="K200" s="6"/>
      <c r="L200" s="12"/>
      <c r="M200" s="12"/>
      <c r="N200" s="147">
        <f>ROUND(L200*K200,2)</f>
        <v>0</v>
      </c>
      <c r="O200" s="147"/>
      <c r="P200" s="147"/>
      <c r="Q200" s="147"/>
      <c r="R200" s="40"/>
      <c r="T200" s="148" t="s">
        <v>5</v>
      </c>
      <c r="U200" s="149" t="s">
        <v>43</v>
      </c>
      <c r="V200" s="36"/>
      <c r="W200" s="150">
        <f>V200*K200</f>
        <v>0</v>
      </c>
      <c r="X200" s="150">
        <v>0</v>
      </c>
      <c r="Y200" s="150">
        <f>X200*K200</f>
        <v>0</v>
      </c>
      <c r="Z200" s="150">
        <v>0</v>
      </c>
      <c r="AA200" s="151">
        <f>Z200*K200</f>
        <v>0</v>
      </c>
      <c r="AR200" s="21" t="s">
        <v>213</v>
      </c>
      <c r="AT200" s="21" t="s">
        <v>151</v>
      </c>
      <c r="AU200" s="21" t="s">
        <v>102</v>
      </c>
      <c r="AY200" s="21" t="s">
        <v>150</v>
      </c>
      <c r="BE200" s="104">
        <f>IF(U200="základní",N200,0)</f>
        <v>0</v>
      </c>
      <c r="BF200" s="104">
        <f>IF(U200="snížená",N200,0)</f>
        <v>0</v>
      </c>
      <c r="BG200" s="104">
        <f>IF(U200="zákl. přenesená",N200,0)</f>
        <v>0</v>
      </c>
      <c r="BH200" s="104">
        <f>IF(U200="sníž. přenesená",N200,0)</f>
        <v>0</v>
      </c>
      <c r="BI200" s="104">
        <f>IF(U200="nulová",N200,0)</f>
        <v>0</v>
      </c>
      <c r="BJ200" s="21" t="s">
        <v>86</v>
      </c>
      <c r="BK200" s="104">
        <f>ROUND(L200*K200,2)</f>
        <v>0</v>
      </c>
      <c r="BL200" s="21" t="s">
        <v>213</v>
      </c>
      <c r="BM200" s="21" t="s">
        <v>306</v>
      </c>
    </row>
    <row r="201" spans="2:65" s="132" customFormat="1" ht="29.85" customHeight="1">
      <c r="B201" s="127"/>
      <c r="C201" s="128"/>
      <c r="D201" s="139" t="s">
        <v>121</v>
      </c>
      <c r="E201" s="139"/>
      <c r="F201" s="139"/>
      <c r="G201" s="139"/>
      <c r="H201" s="139"/>
      <c r="I201" s="139"/>
      <c r="J201" s="139"/>
      <c r="K201" s="139"/>
      <c r="L201" s="139"/>
      <c r="M201" s="139"/>
      <c r="N201" s="178">
        <f>BK201</f>
        <v>0</v>
      </c>
      <c r="O201" s="179"/>
      <c r="P201" s="179"/>
      <c r="Q201" s="179"/>
      <c r="R201" s="131"/>
      <c r="T201" s="133"/>
      <c r="U201" s="128"/>
      <c r="V201" s="128"/>
      <c r="W201" s="134">
        <f>SUM(W202:W231)</f>
        <v>0</v>
      </c>
      <c r="X201" s="128"/>
      <c r="Y201" s="134">
        <f>SUM(Y202:Y231)</f>
        <v>0.16516</v>
      </c>
      <c r="Z201" s="128"/>
      <c r="AA201" s="135">
        <f>SUM(AA202:AA231)</f>
        <v>0.24593000000000004</v>
      </c>
      <c r="AR201" s="136" t="s">
        <v>102</v>
      </c>
      <c r="AT201" s="137" t="s">
        <v>77</v>
      </c>
      <c r="AU201" s="137" t="s">
        <v>86</v>
      </c>
      <c r="AY201" s="136" t="s">
        <v>150</v>
      </c>
      <c r="BK201" s="138">
        <f>SUM(BK202:BK231)</f>
        <v>0</v>
      </c>
    </row>
    <row r="202" spans="2:65" s="34" customFormat="1" ht="22.5" customHeight="1">
      <c r="B202" s="35"/>
      <c r="C202" s="142" t="s">
        <v>307</v>
      </c>
      <c r="D202" s="142" t="s">
        <v>151</v>
      </c>
      <c r="E202" s="143" t="s">
        <v>308</v>
      </c>
      <c r="F202" s="144" t="s">
        <v>309</v>
      </c>
      <c r="G202" s="144"/>
      <c r="H202" s="144"/>
      <c r="I202" s="144"/>
      <c r="J202" s="145" t="s">
        <v>287</v>
      </c>
      <c r="K202" s="146">
        <v>4</v>
      </c>
      <c r="L202" s="12"/>
      <c r="M202" s="12"/>
      <c r="N202" s="147">
        <f>ROUND(L202*K202,2)</f>
        <v>0</v>
      </c>
      <c r="O202" s="147"/>
      <c r="P202" s="147"/>
      <c r="Q202" s="147"/>
      <c r="R202" s="40"/>
      <c r="T202" s="148" t="s">
        <v>5</v>
      </c>
      <c r="U202" s="149" t="s">
        <v>43</v>
      </c>
      <c r="V202" s="36"/>
      <c r="W202" s="150">
        <f>V202*K202</f>
        <v>0</v>
      </c>
      <c r="X202" s="150">
        <v>0</v>
      </c>
      <c r="Y202" s="150">
        <f>X202*K202</f>
        <v>0</v>
      </c>
      <c r="Z202" s="150">
        <v>3.4200000000000001E-2</v>
      </c>
      <c r="AA202" s="151">
        <f>Z202*K202</f>
        <v>0.1368</v>
      </c>
      <c r="AR202" s="21" t="s">
        <v>213</v>
      </c>
      <c r="AT202" s="21" t="s">
        <v>151</v>
      </c>
      <c r="AU202" s="21" t="s">
        <v>102</v>
      </c>
      <c r="AY202" s="21" t="s">
        <v>150</v>
      </c>
      <c r="BE202" s="104">
        <f>IF(U202="základní",N202,0)</f>
        <v>0</v>
      </c>
      <c r="BF202" s="104">
        <f>IF(U202="snížená",N202,0)</f>
        <v>0</v>
      </c>
      <c r="BG202" s="104">
        <f>IF(U202="zákl. přenesená",N202,0)</f>
        <v>0</v>
      </c>
      <c r="BH202" s="104">
        <f>IF(U202="sníž. přenesená",N202,0)</f>
        <v>0</v>
      </c>
      <c r="BI202" s="104">
        <f>IF(U202="nulová",N202,0)</f>
        <v>0</v>
      </c>
      <c r="BJ202" s="21" t="s">
        <v>86</v>
      </c>
      <c r="BK202" s="104">
        <f>ROUND(L202*K202,2)</f>
        <v>0</v>
      </c>
      <c r="BL202" s="21" t="s">
        <v>213</v>
      </c>
      <c r="BM202" s="21" t="s">
        <v>310</v>
      </c>
    </row>
    <row r="203" spans="2:65" s="34" customFormat="1" ht="31.5" customHeight="1">
      <c r="B203" s="35"/>
      <c r="C203" s="142" t="s">
        <v>311</v>
      </c>
      <c r="D203" s="142" t="s">
        <v>151</v>
      </c>
      <c r="E203" s="143" t="s">
        <v>312</v>
      </c>
      <c r="F203" s="144" t="s">
        <v>313</v>
      </c>
      <c r="G203" s="144"/>
      <c r="H203" s="144"/>
      <c r="I203" s="144"/>
      <c r="J203" s="145" t="s">
        <v>287</v>
      </c>
      <c r="K203" s="146">
        <v>1</v>
      </c>
      <c r="L203" s="12"/>
      <c r="M203" s="12"/>
      <c r="N203" s="147">
        <f>ROUND(L203*K203,2)</f>
        <v>0</v>
      </c>
      <c r="O203" s="147"/>
      <c r="P203" s="147"/>
      <c r="Q203" s="147"/>
      <c r="R203" s="40"/>
      <c r="T203" s="148" t="s">
        <v>5</v>
      </c>
      <c r="U203" s="149" t="s">
        <v>43</v>
      </c>
      <c r="V203" s="36"/>
      <c r="W203" s="150">
        <f>V203*K203</f>
        <v>0</v>
      </c>
      <c r="X203" s="150">
        <v>0</v>
      </c>
      <c r="Y203" s="150">
        <f>X203*K203</f>
        <v>0</v>
      </c>
      <c r="Z203" s="150">
        <v>1.107E-2</v>
      </c>
      <c r="AA203" s="151">
        <f>Z203*K203</f>
        <v>1.107E-2</v>
      </c>
      <c r="AR203" s="21" t="s">
        <v>213</v>
      </c>
      <c r="AT203" s="21" t="s">
        <v>151</v>
      </c>
      <c r="AU203" s="21" t="s">
        <v>102</v>
      </c>
      <c r="AY203" s="21" t="s">
        <v>150</v>
      </c>
      <c r="BE203" s="104">
        <f>IF(U203="základní",N203,0)</f>
        <v>0</v>
      </c>
      <c r="BF203" s="104">
        <f>IF(U203="snížená",N203,0)</f>
        <v>0</v>
      </c>
      <c r="BG203" s="104">
        <f>IF(U203="zákl. přenesená",N203,0)</f>
        <v>0</v>
      </c>
      <c r="BH203" s="104">
        <f>IF(U203="sníž. přenesená",N203,0)</f>
        <v>0</v>
      </c>
      <c r="BI203" s="104">
        <f>IF(U203="nulová",N203,0)</f>
        <v>0</v>
      </c>
      <c r="BJ203" s="21" t="s">
        <v>86</v>
      </c>
      <c r="BK203" s="104">
        <f>ROUND(L203*K203,2)</f>
        <v>0</v>
      </c>
      <c r="BL203" s="21" t="s">
        <v>213</v>
      </c>
      <c r="BM203" s="21" t="s">
        <v>314</v>
      </c>
    </row>
    <row r="204" spans="2:65" s="34" customFormat="1" ht="22.5" customHeight="1">
      <c r="B204" s="35"/>
      <c r="C204" s="142" t="s">
        <v>315</v>
      </c>
      <c r="D204" s="142" t="s">
        <v>151</v>
      </c>
      <c r="E204" s="143" t="s">
        <v>316</v>
      </c>
      <c r="F204" s="144" t="s">
        <v>317</v>
      </c>
      <c r="G204" s="144"/>
      <c r="H204" s="144"/>
      <c r="I204" s="144"/>
      <c r="J204" s="145" t="s">
        <v>287</v>
      </c>
      <c r="K204" s="146">
        <v>2</v>
      </c>
      <c r="L204" s="12"/>
      <c r="M204" s="12"/>
      <c r="N204" s="147">
        <f>ROUND(L204*K204,2)</f>
        <v>0</v>
      </c>
      <c r="O204" s="147"/>
      <c r="P204" s="147"/>
      <c r="Q204" s="147"/>
      <c r="R204" s="40"/>
      <c r="T204" s="148" t="s">
        <v>5</v>
      </c>
      <c r="U204" s="149" t="s">
        <v>43</v>
      </c>
      <c r="V204" s="36"/>
      <c r="W204" s="150">
        <f>V204*K204</f>
        <v>0</v>
      </c>
      <c r="X204" s="150">
        <v>0</v>
      </c>
      <c r="Y204" s="150">
        <f>X204*K204</f>
        <v>0</v>
      </c>
      <c r="Z204" s="150">
        <v>1.9460000000000002E-2</v>
      </c>
      <c r="AA204" s="151">
        <f>Z204*K204</f>
        <v>3.8920000000000003E-2</v>
      </c>
      <c r="AR204" s="21" t="s">
        <v>213</v>
      </c>
      <c r="AT204" s="21" t="s">
        <v>151</v>
      </c>
      <c r="AU204" s="21" t="s">
        <v>102</v>
      </c>
      <c r="AY204" s="21" t="s">
        <v>150</v>
      </c>
      <c r="BE204" s="104">
        <f>IF(U204="základní",N204,0)</f>
        <v>0</v>
      </c>
      <c r="BF204" s="104">
        <f>IF(U204="snížená",N204,0)</f>
        <v>0</v>
      </c>
      <c r="BG204" s="104">
        <f>IF(U204="zákl. přenesená",N204,0)</f>
        <v>0</v>
      </c>
      <c r="BH204" s="104">
        <f>IF(U204="sníž. přenesená",N204,0)</f>
        <v>0</v>
      </c>
      <c r="BI204" s="104">
        <f>IF(U204="nulová",N204,0)</f>
        <v>0</v>
      </c>
      <c r="BJ204" s="21" t="s">
        <v>86</v>
      </c>
      <c r="BK204" s="104">
        <f>ROUND(L204*K204,2)</f>
        <v>0</v>
      </c>
      <c r="BL204" s="21" t="s">
        <v>213</v>
      </c>
      <c r="BM204" s="21" t="s">
        <v>318</v>
      </c>
    </row>
    <row r="205" spans="2:65" s="34" customFormat="1" ht="31.5" customHeight="1">
      <c r="B205" s="35"/>
      <c r="C205" s="142" t="s">
        <v>319</v>
      </c>
      <c r="D205" s="142" t="s">
        <v>151</v>
      </c>
      <c r="E205" s="143" t="s">
        <v>320</v>
      </c>
      <c r="F205" s="144" t="s">
        <v>321</v>
      </c>
      <c r="G205" s="144"/>
      <c r="H205" s="144"/>
      <c r="I205" s="144"/>
      <c r="J205" s="145" t="s">
        <v>287</v>
      </c>
      <c r="K205" s="146">
        <v>1</v>
      </c>
      <c r="L205" s="12"/>
      <c r="M205" s="12"/>
      <c r="N205" s="147">
        <f>ROUND(L205*K205,2)</f>
        <v>0</v>
      </c>
      <c r="O205" s="147"/>
      <c r="P205" s="147"/>
      <c r="Q205" s="147"/>
      <c r="R205" s="40"/>
      <c r="T205" s="148" t="s">
        <v>5</v>
      </c>
      <c r="U205" s="149" t="s">
        <v>43</v>
      </c>
      <c r="V205" s="36"/>
      <c r="W205" s="150">
        <f>V205*K205</f>
        <v>0</v>
      </c>
      <c r="X205" s="150">
        <v>0</v>
      </c>
      <c r="Y205" s="150">
        <f>X205*K205</f>
        <v>0</v>
      </c>
      <c r="Z205" s="150">
        <v>1.9460000000000002E-2</v>
      </c>
      <c r="AA205" s="151">
        <f>Z205*K205</f>
        <v>1.9460000000000002E-2</v>
      </c>
      <c r="AR205" s="21" t="s">
        <v>213</v>
      </c>
      <c r="AT205" s="21" t="s">
        <v>151</v>
      </c>
      <c r="AU205" s="21" t="s">
        <v>102</v>
      </c>
      <c r="AY205" s="21" t="s">
        <v>150</v>
      </c>
      <c r="BE205" s="104">
        <f>IF(U205="základní",N205,0)</f>
        <v>0</v>
      </c>
      <c r="BF205" s="104">
        <f>IF(U205="snížená",N205,0)</f>
        <v>0</v>
      </c>
      <c r="BG205" s="104">
        <f>IF(U205="zákl. přenesená",N205,0)</f>
        <v>0</v>
      </c>
      <c r="BH205" s="104">
        <f>IF(U205="sníž. přenesená",N205,0)</f>
        <v>0</v>
      </c>
      <c r="BI205" s="104">
        <f>IF(U205="nulová",N205,0)</f>
        <v>0</v>
      </c>
      <c r="BJ205" s="21" t="s">
        <v>86</v>
      </c>
      <c r="BK205" s="104">
        <f>ROUND(L205*K205,2)</f>
        <v>0</v>
      </c>
      <c r="BL205" s="21" t="s">
        <v>213</v>
      </c>
      <c r="BM205" s="21" t="s">
        <v>322</v>
      </c>
    </row>
    <row r="206" spans="2:65" s="170" customFormat="1" ht="22.5" customHeight="1">
      <c r="B206" s="163"/>
      <c r="C206" s="164"/>
      <c r="D206" s="164"/>
      <c r="E206" s="165" t="s">
        <v>5</v>
      </c>
      <c r="F206" s="166" t="s">
        <v>323</v>
      </c>
      <c r="G206" s="167"/>
      <c r="H206" s="167"/>
      <c r="I206" s="167"/>
      <c r="J206" s="164"/>
      <c r="K206" s="168" t="s">
        <v>5</v>
      </c>
      <c r="L206" s="164"/>
      <c r="M206" s="164"/>
      <c r="N206" s="164"/>
      <c r="O206" s="164"/>
      <c r="P206" s="164"/>
      <c r="Q206" s="164"/>
      <c r="R206" s="169"/>
      <c r="T206" s="171"/>
      <c r="U206" s="164"/>
      <c r="V206" s="164"/>
      <c r="W206" s="164"/>
      <c r="X206" s="164"/>
      <c r="Y206" s="164"/>
      <c r="Z206" s="164"/>
      <c r="AA206" s="172"/>
      <c r="AT206" s="173" t="s">
        <v>158</v>
      </c>
      <c r="AU206" s="173" t="s">
        <v>102</v>
      </c>
      <c r="AV206" s="170" t="s">
        <v>86</v>
      </c>
      <c r="AW206" s="170" t="s">
        <v>35</v>
      </c>
      <c r="AX206" s="170" t="s">
        <v>78</v>
      </c>
      <c r="AY206" s="173" t="s">
        <v>150</v>
      </c>
    </row>
    <row r="207" spans="2:65" s="159" customFormat="1" ht="22.5" customHeight="1">
      <c r="B207" s="152"/>
      <c r="C207" s="153"/>
      <c r="D207" s="153"/>
      <c r="E207" s="154" t="s">
        <v>5</v>
      </c>
      <c r="F207" s="174" t="s">
        <v>86</v>
      </c>
      <c r="G207" s="175"/>
      <c r="H207" s="175"/>
      <c r="I207" s="175"/>
      <c r="J207" s="153"/>
      <c r="K207" s="157">
        <v>1</v>
      </c>
      <c r="L207" s="153"/>
      <c r="M207" s="153"/>
      <c r="N207" s="153"/>
      <c r="O207" s="153"/>
      <c r="P207" s="153"/>
      <c r="Q207" s="153"/>
      <c r="R207" s="158"/>
      <c r="T207" s="160"/>
      <c r="U207" s="153"/>
      <c r="V207" s="153"/>
      <c r="W207" s="153"/>
      <c r="X207" s="153"/>
      <c r="Y207" s="153"/>
      <c r="Z207" s="153"/>
      <c r="AA207" s="161"/>
      <c r="AT207" s="162" t="s">
        <v>158</v>
      </c>
      <c r="AU207" s="162" t="s">
        <v>102</v>
      </c>
      <c r="AV207" s="159" t="s">
        <v>102</v>
      </c>
      <c r="AW207" s="159" t="s">
        <v>35</v>
      </c>
      <c r="AX207" s="159" t="s">
        <v>86</v>
      </c>
      <c r="AY207" s="162" t="s">
        <v>150</v>
      </c>
    </row>
    <row r="208" spans="2:65" s="34" customFormat="1" ht="22.5" customHeight="1">
      <c r="B208" s="35"/>
      <c r="C208" s="142" t="s">
        <v>324</v>
      </c>
      <c r="D208" s="142" t="s">
        <v>151</v>
      </c>
      <c r="E208" s="143" t="s">
        <v>325</v>
      </c>
      <c r="F208" s="144" t="s">
        <v>326</v>
      </c>
      <c r="G208" s="144"/>
      <c r="H208" s="144"/>
      <c r="I208" s="144"/>
      <c r="J208" s="145" t="s">
        <v>287</v>
      </c>
      <c r="K208" s="146">
        <v>1</v>
      </c>
      <c r="L208" s="12"/>
      <c r="M208" s="12"/>
      <c r="N208" s="147">
        <f t="shared" ref="N208:N215" si="15">ROUND(L208*K208,2)</f>
        <v>0</v>
      </c>
      <c r="O208" s="147"/>
      <c r="P208" s="147"/>
      <c r="Q208" s="147"/>
      <c r="R208" s="40"/>
      <c r="T208" s="148" t="s">
        <v>5</v>
      </c>
      <c r="U208" s="149" t="s">
        <v>43</v>
      </c>
      <c r="V208" s="36"/>
      <c r="W208" s="150">
        <f t="shared" ref="W208:W215" si="16">V208*K208</f>
        <v>0</v>
      </c>
      <c r="X208" s="150">
        <v>0</v>
      </c>
      <c r="Y208" s="150">
        <f t="shared" ref="Y208:Y215" si="17">X208*K208</f>
        <v>0</v>
      </c>
      <c r="Z208" s="150">
        <v>3.4700000000000002E-2</v>
      </c>
      <c r="AA208" s="151">
        <f t="shared" ref="AA208:AA215" si="18">Z208*K208</f>
        <v>3.4700000000000002E-2</v>
      </c>
      <c r="AR208" s="21" t="s">
        <v>213</v>
      </c>
      <c r="AT208" s="21" t="s">
        <v>151</v>
      </c>
      <c r="AU208" s="21" t="s">
        <v>102</v>
      </c>
      <c r="AY208" s="21" t="s">
        <v>150</v>
      </c>
      <c r="BE208" s="104">
        <f t="shared" ref="BE208:BE215" si="19">IF(U208="základní",N208,0)</f>
        <v>0</v>
      </c>
      <c r="BF208" s="104">
        <f t="shared" ref="BF208:BF215" si="20">IF(U208="snížená",N208,0)</f>
        <v>0</v>
      </c>
      <c r="BG208" s="104">
        <f t="shared" ref="BG208:BG215" si="21">IF(U208="zákl. přenesená",N208,0)</f>
        <v>0</v>
      </c>
      <c r="BH208" s="104">
        <f t="shared" ref="BH208:BH215" si="22">IF(U208="sníž. přenesená",N208,0)</f>
        <v>0</v>
      </c>
      <c r="BI208" s="104">
        <f t="shared" ref="BI208:BI215" si="23">IF(U208="nulová",N208,0)</f>
        <v>0</v>
      </c>
      <c r="BJ208" s="21" t="s">
        <v>86</v>
      </c>
      <c r="BK208" s="104">
        <f t="shared" ref="BK208:BK215" si="24">ROUND(L208*K208,2)</f>
        <v>0</v>
      </c>
      <c r="BL208" s="21" t="s">
        <v>213</v>
      </c>
      <c r="BM208" s="21" t="s">
        <v>327</v>
      </c>
    </row>
    <row r="209" spans="2:65" s="34" customFormat="1" ht="22.5" customHeight="1">
      <c r="B209" s="35"/>
      <c r="C209" s="142" t="s">
        <v>328</v>
      </c>
      <c r="D209" s="142" t="s">
        <v>151</v>
      </c>
      <c r="E209" s="143" t="s">
        <v>329</v>
      </c>
      <c r="F209" s="144" t="s">
        <v>330</v>
      </c>
      <c r="G209" s="144"/>
      <c r="H209" s="144"/>
      <c r="I209" s="144"/>
      <c r="J209" s="145" t="s">
        <v>287</v>
      </c>
      <c r="K209" s="146">
        <v>1</v>
      </c>
      <c r="L209" s="12"/>
      <c r="M209" s="12"/>
      <c r="N209" s="147">
        <f t="shared" si="15"/>
        <v>0</v>
      </c>
      <c r="O209" s="147"/>
      <c r="P209" s="147"/>
      <c r="Q209" s="147"/>
      <c r="R209" s="40"/>
      <c r="T209" s="148" t="s">
        <v>5</v>
      </c>
      <c r="U209" s="149" t="s">
        <v>43</v>
      </c>
      <c r="V209" s="36"/>
      <c r="W209" s="150">
        <f t="shared" si="16"/>
        <v>0</v>
      </c>
      <c r="X209" s="150">
        <v>0</v>
      </c>
      <c r="Y209" s="150">
        <f t="shared" si="17"/>
        <v>0</v>
      </c>
      <c r="Z209" s="150">
        <v>1.56E-3</v>
      </c>
      <c r="AA209" s="151">
        <f t="shared" si="18"/>
        <v>1.56E-3</v>
      </c>
      <c r="AR209" s="21" t="s">
        <v>213</v>
      </c>
      <c r="AT209" s="21" t="s">
        <v>151</v>
      </c>
      <c r="AU209" s="21" t="s">
        <v>102</v>
      </c>
      <c r="AY209" s="21" t="s">
        <v>150</v>
      </c>
      <c r="BE209" s="104">
        <f t="shared" si="19"/>
        <v>0</v>
      </c>
      <c r="BF209" s="104">
        <f t="shared" si="20"/>
        <v>0</v>
      </c>
      <c r="BG209" s="104">
        <f t="shared" si="21"/>
        <v>0</v>
      </c>
      <c r="BH209" s="104">
        <f t="shared" si="22"/>
        <v>0</v>
      </c>
      <c r="BI209" s="104">
        <f t="shared" si="23"/>
        <v>0</v>
      </c>
      <c r="BJ209" s="21" t="s">
        <v>86</v>
      </c>
      <c r="BK209" s="104">
        <f t="shared" si="24"/>
        <v>0</v>
      </c>
      <c r="BL209" s="21" t="s">
        <v>213</v>
      </c>
      <c r="BM209" s="21" t="s">
        <v>331</v>
      </c>
    </row>
    <row r="210" spans="2:65" s="34" customFormat="1" ht="22.5" customHeight="1">
      <c r="B210" s="35"/>
      <c r="C210" s="142" t="s">
        <v>332</v>
      </c>
      <c r="D210" s="142" t="s">
        <v>151</v>
      </c>
      <c r="E210" s="143" t="s">
        <v>333</v>
      </c>
      <c r="F210" s="144" t="s">
        <v>334</v>
      </c>
      <c r="G210" s="144"/>
      <c r="H210" s="144"/>
      <c r="I210" s="144"/>
      <c r="J210" s="145" t="s">
        <v>287</v>
      </c>
      <c r="K210" s="146">
        <v>2</v>
      </c>
      <c r="L210" s="12"/>
      <c r="M210" s="12"/>
      <c r="N210" s="147">
        <f t="shared" si="15"/>
        <v>0</v>
      </c>
      <c r="O210" s="147"/>
      <c r="P210" s="147"/>
      <c r="Q210" s="147"/>
      <c r="R210" s="40"/>
      <c r="T210" s="148" t="s">
        <v>5</v>
      </c>
      <c r="U210" s="149" t="s">
        <v>43</v>
      </c>
      <c r="V210" s="36"/>
      <c r="W210" s="150">
        <f t="shared" si="16"/>
        <v>0</v>
      </c>
      <c r="X210" s="150">
        <v>0</v>
      </c>
      <c r="Y210" s="150">
        <f t="shared" si="17"/>
        <v>0</v>
      </c>
      <c r="Z210" s="150">
        <v>8.5999999999999998E-4</v>
      </c>
      <c r="AA210" s="151">
        <f t="shared" si="18"/>
        <v>1.72E-3</v>
      </c>
      <c r="AR210" s="21" t="s">
        <v>213</v>
      </c>
      <c r="AT210" s="21" t="s">
        <v>151</v>
      </c>
      <c r="AU210" s="21" t="s">
        <v>102</v>
      </c>
      <c r="AY210" s="21" t="s">
        <v>150</v>
      </c>
      <c r="BE210" s="104">
        <f t="shared" si="19"/>
        <v>0</v>
      </c>
      <c r="BF210" s="104">
        <f t="shared" si="20"/>
        <v>0</v>
      </c>
      <c r="BG210" s="104">
        <f t="shared" si="21"/>
        <v>0</v>
      </c>
      <c r="BH210" s="104">
        <f t="shared" si="22"/>
        <v>0</v>
      </c>
      <c r="BI210" s="104">
        <f t="shared" si="23"/>
        <v>0</v>
      </c>
      <c r="BJ210" s="21" t="s">
        <v>86</v>
      </c>
      <c r="BK210" s="104">
        <f t="shared" si="24"/>
        <v>0</v>
      </c>
      <c r="BL210" s="21" t="s">
        <v>213</v>
      </c>
      <c r="BM210" s="21" t="s">
        <v>335</v>
      </c>
    </row>
    <row r="211" spans="2:65" s="34" customFormat="1" ht="22.5" customHeight="1">
      <c r="B211" s="35"/>
      <c r="C211" s="142" t="s">
        <v>336</v>
      </c>
      <c r="D211" s="142" t="s">
        <v>151</v>
      </c>
      <c r="E211" s="143" t="s">
        <v>337</v>
      </c>
      <c r="F211" s="144" t="s">
        <v>338</v>
      </c>
      <c r="G211" s="144"/>
      <c r="H211" s="144"/>
      <c r="I211" s="144"/>
      <c r="J211" s="145" t="s">
        <v>222</v>
      </c>
      <c r="K211" s="146">
        <v>2</v>
      </c>
      <c r="L211" s="12"/>
      <c r="M211" s="12"/>
      <c r="N211" s="147">
        <f t="shared" si="15"/>
        <v>0</v>
      </c>
      <c r="O211" s="147"/>
      <c r="P211" s="147"/>
      <c r="Q211" s="147"/>
      <c r="R211" s="40"/>
      <c r="T211" s="148" t="s">
        <v>5</v>
      </c>
      <c r="U211" s="149" t="s">
        <v>43</v>
      </c>
      <c r="V211" s="36"/>
      <c r="W211" s="150">
        <f t="shared" si="16"/>
        <v>0</v>
      </c>
      <c r="X211" s="150">
        <v>0</v>
      </c>
      <c r="Y211" s="150">
        <f t="shared" si="17"/>
        <v>0</v>
      </c>
      <c r="Z211" s="150">
        <v>8.4999999999999995E-4</v>
      </c>
      <c r="AA211" s="151">
        <f t="shared" si="18"/>
        <v>1.6999999999999999E-3</v>
      </c>
      <c r="AR211" s="21" t="s">
        <v>213</v>
      </c>
      <c r="AT211" s="21" t="s">
        <v>151</v>
      </c>
      <c r="AU211" s="21" t="s">
        <v>102</v>
      </c>
      <c r="AY211" s="21" t="s">
        <v>150</v>
      </c>
      <c r="BE211" s="104">
        <f t="shared" si="19"/>
        <v>0</v>
      </c>
      <c r="BF211" s="104">
        <f t="shared" si="20"/>
        <v>0</v>
      </c>
      <c r="BG211" s="104">
        <f t="shared" si="21"/>
        <v>0</v>
      </c>
      <c r="BH211" s="104">
        <f t="shared" si="22"/>
        <v>0</v>
      </c>
      <c r="BI211" s="104">
        <f t="shared" si="23"/>
        <v>0</v>
      </c>
      <c r="BJ211" s="21" t="s">
        <v>86</v>
      </c>
      <c r="BK211" s="104">
        <f t="shared" si="24"/>
        <v>0</v>
      </c>
      <c r="BL211" s="21" t="s">
        <v>213</v>
      </c>
      <c r="BM211" s="21" t="s">
        <v>339</v>
      </c>
    </row>
    <row r="212" spans="2:65" s="34" customFormat="1" ht="44.25" customHeight="1">
      <c r="B212" s="35"/>
      <c r="C212" s="142" t="s">
        <v>340</v>
      </c>
      <c r="D212" s="142" t="s">
        <v>151</v>
      </c>
      <c r="E212" s="143" t="s">
        <v>341</v>
      </c>
      <c r="F212" s="144" t="s">
        <v>342</v>
      </c>
      <c r="G212" s="144"/>
      <c r="H212" s="144"/>
      <c r="I212" s="144"/>
      <c r="J212" s="145" t="s">
        <v>185</v>
      </c>
      <c r="K212" s="146">
        <v>0.246</v>
      </c>
      <c r="L212" s="12"/>
      <c r="M212" s="12"/>
      <c r="N212" s="147">
        <f t="shared" si="15"/>
        <v>0</v>
      </c>
      <c r="O212" s="147"/>
      <c r="P212" s="147"/>
      <c r="Q212" s="147"/>
      <c r="R212" s="40"/>
      <c r="T212" s="148" t="s">
        <v>5</v>
      </c>
      <c r="U212" s="149" t="s">
        <v>43</v>
      </c>
      <c r="V212" s="36"/>
      <c r="W212" s="150">
        <f t="shared" si="16"/>
        <v>0</v>
      </c>
      <c r="X212" s="150">
        <v>0</v>
      </c>
      <c r="Y212" s="150">
        <f t="shared" si="17"/>
        <v>0</v>
      </c>
      <c r="Z212" s="150">
        <v>0</v>
      </c>
      <c r="AA212" s="151">
        <f t="shared" si="18"/>
        <v>0</v>
      </c>
      <c r="AR212" s="21" t="s">
        <v>213</v>
      </c>
      <c r="AT212" s="21" t="s">
        <v>151</v>
      </c>
      <c r="AU212" s="21" t="s">
        <v>102</v>
      </c>
      <c r="AY212" s="21" t="s">
        <v>150</v>
      </c>
      <c r="BE212" s="104">
        <f t="shared" si="19"/>
        <v>0</v>
      </c>
      <c r="BF212" s="104">
        <f t="shared" si="20"/>
        <v>0</v>
      </c>
      <c r="BG212" s="104">
        <f t="shared" si="21"/>
        <v>0</v>
      </c>
      <c r="BH212" s="104">
        <f t="shared" si="22"/>
        <v>0</v>
      </c>
      <c r="BI212" s="104">
        <f t="shared" si="23"/>
        <v>0</v>
      </c>
      <c r="BJ212" s="21" t="s">
        <v>86</v>
      </c>
      <c r="BK212" s="104">
        <f t="shared" si="24"/>
        <v>0</v>
      </c>
      <c r="BL212" s="21" t="s">
        <v>213</v>
      </c>
      <c r="BM212" s="21" t="s">
        <v>343</v>
      </c>
    </row>
    <row r="213" spans="2:65" s="34" customFormat="1" ht="22.5" customHeight="1">
      <c r="B213" s="35"/>
      <c r="C213" s="142" t="s">
        <v>344</v>
      </c>
      <c r="D213" s="142" t="s">
        <v>151</v>
      </c>
      <c r="E213" s="143" t="s">
        <v>345</v>
      </c>
      <c r="F213" s="144" t="s">
        <v>346</v>
      </c>
      <c r="G213" s="144"/>
      <c r="H213" s="144"/>
      <c r="I213" s="144"/>
      <c r="J213" s="145" t="s">
        <v>287</v>
      </c>
      <c r="K213" s="146">
        <v>3</v>
      </c>
      <c r="L213" s="12"/>
      <c r="M213" s="12"/>
      <c r="N213" s="147">
        <f t="shared" si="15"/>
        <v>0</v>
      </c>
      <c r="O213" s="147"/>
      <c r="P213" s="147"/>
      <c r="Q213" s="147"/>
      <c r="R213" s="40"/>
      <c r="T213" s="148" t="s">
        <v>5</v>
      </c>
      <c r="U213" s="149" t="s">
        <v>43</v>
      </c>
      <c r="V213" s="36"/>
      <c r="W213" s="150">
        <f t="shared" si="16"/>
        <v>0</v>
      </c>
      <c r="X213" s="150">
        <v>3.2200000000000002E-3</v>
      </c>
      <c r="Y213" s="150">
        <f t="shared" si="17"/>
        <v>9.6600000000000002E-3</v>
      </c>
      <c r="Z213" s="150">
        <v>0</v>
      </c>
      <c r="AA213" s="151">
        <f t="shared" si="18"/>
        <v>0</v>
      </c>
      <c r="AR213" s="21" t="s">
        <v>213</v>
      </c>
      <c r="AT213" s="21" t="s">
        <v>151</v>
      </c>
      <c r="AU213" s="21" t="s">
        <v>102</v>
      </c>
      <c r="AY213" s="21" t="s">
        <v>150</v>
      </c>
      <c r="BE213" s="104">
        <f t="shared" si="19"/>
        <v>0</v>
      </c>
      <c r="BF213" s="104">
        <f t="shared" si="20"/>
        <v>0</v>
      </c>
      <c r="BG213" s="104">
        <f t="shared" si="21"/>
        <v>0</v>
      </c>
      <c r="BH213" s="104">
        <f t="shared" si="22"/>
        <v>0</v>
      </c>
      <c r="BI213" s="104">
        <f t="shared" si="23"/>
        <v>0</v>
      </c>
      <c r="BJ213" s="21" t="s">
        <v>86</v>
      </c>
      <c r="BK213" s="104">
        <f t="shared" si="24"/>
        <v>0</v>
      </c>
      <c r="BL213" s="21" t="s">
        <v>213</v>
      </c>
      <c r="BM213" s="21" t="s">
        <v>347</v>
      </c>
    </row>
    <row r="214" spans="2:65" s="34" customFormat="1" ht="22.5" customHeight="1">
      <c r="B214" s="35"/>
      <c r="C214" s="182" t="s">
        <v>348</v>
      </c>
      <c r="D214" s="182" t="s">
        <v>276</v>
      </c>
      <c r="E214" s="183" t="s">
        <v>349</v>
      </c>
      <c r="F214" s="184" t="s">
        <v>350</v>
      </c>
      <c r="G214" s="184"/>
      <c r="H214" s="184"/>
      <c r="I214" s="184"/>
      <c r="J214" s="185" t="s">
        <v>222</v>
      </c>
      <c r="K214" s="186">
        <v>3</v>
      </c>
      <c r="L214" s="13"/>
      <c r="M214" s="13"/>
      <c r="N214" s="187">
        <f t="shared" si="15"/>
        <v>0</v>
      </c>
      <c r="O214" s="147"/>
      <c r="P214" s="147"/>
      <c r="Q214" s="147"/>
      <c r="R214" s="40"/>
      <c r="T214" s="148" t="s">
        <v>5</v>
      </c>
      <c r="U214" s="149" t="s">
        <v>43</v>
      </c>
      <c r="V214" s="36"/>
      <c r="W214" s="150">
        <f t="shared" si="16"/>
        <v>0</v>
      </c>
      <c r="X214" s="150">
        <v>3.2000000000000003E-4</v>
      </c>
      <c r="Y214" s="150">
        <f t="shared" si="17"/>
        <v>9.6000000000000013E-4</v>
      </c>
      <c r="Z214" s="150">
        <v>0</v>
      </c>
      <c r="AA214" s="151">
        <f t="shared" si="18"/>
        <v>0</v>
      </c>
      <c r="AR214" s="21" t="s">
        <v>279</v>
      </c>
      <c r="AT214" s="21" t="s">
        <v>276</v>
      </c>
      <c r="AU214" s="21" t="s">
        <v>102</v>
      </c>
      <c r="AY214" s="21" t="s">
        <v>150</v>
      </c>
      <c r="BE214" s="104">
        <f t="shared" si="19"/>
        <v>0</v>
      </c>
      <c r="BF214" s="104">
        <f t="shared" si="20"/>
        <v>0</v>
      </c>
      <c r="BG214" s="104">
        <f t="shared" si="21"/>
        <v>0</v>
      </c>
      <c r="BH214" s="104">
        <f t="shared" si="22"/>
        <v>0</v>
      </c>
      <c r="BI214" s="104">
        <f t="shared" si="23"/>
        <v>0</v>
      </c>
      <c r="BJ214" s="21" t="s">
        <v>86</v>
      </c>
      <c r="BK214" s="104">
        <f t="shared" si="24"/>
        <v>0</v>
      </c>
      <c r="BL214" s="21" t="s">
        <v>213</v>
      </c>
      <c r="BM214" s="21" t="s">
        <v>351</v>
      </c>
    </row>
    <row r="215" spans="2:65" s="34" customFormat="1" ht="31.5" customHeight="1">
      <c r="B215" s="35"/>
      <c r="C215" s="142" t="s">
        <v>352</v>
      </c>
      <c r="D215" s="142" t="s">
        <v>151</v>
      </c>
      <c r="E215" s="143" t="s">
        <v>353</v>
      </c>
      <c r="F215" s="144" t="s">
        <v>354</v>
      </c>
      <c r="G215" s="144"/>
      <c r="H215" s="144"/>
      <c r="I215" s="144"/>
      <c r="J215" s="145" t="s">
        <v>287</v>
      </c>
      <c r="K215" s="146">
        <v>2</v>
      </c>
      <c r="L215" s="12"/>
      <c r="M215" s="12"/>
      <c r="N215" s="147">
        <f t="shared" si="15"/>
        <v>0</v>
      </c>
      <c r="O215" s="147"/>
      <c r="P215" s="147"/>
      <c r="Q215" s="147"/>
      <c r="R215" s="40"/>
      <c r="T215" s="148" t="s">
        <v>5</v>
      </c>
      <c r="U215" s="149" t="s">
        <v>43</v>
      </c>
      <c r="V215" s="36"/>
      <c r="W215" s="150">
        <f t="shared" si="16"/>
        <v>0</v>
      </c>
      <c r="X215" s="150">
        <v>1.3820000000000001E-2</v>
      </c>
      <c r="Y215" s="150">
        <f t="shared" si="17"/>
        <v>2.7640000000000001E-2</v>
      </c>
      <c r="Z215" s="150">
        <v>0</v>
      </c>
      <c r="AA215" s="151">
        <f t="shared" si="18"/>
        <v>0</v>
      </c>
      <c r="AR215" s="21" t="s">
        <v>213</v>
      </c>
      <c r="AT215" s="21" t="s">
        <v>151</v>
      </c>
      <c r="AU215" s="21" t="s">
        <v>102</v>
      </c>
      <c r="AY215" s="21" t="s">
        <v>150</v>
      </c>
      <c r="BE215" s="104">
        <f t="shared" si="19"/>
        <v>0</v>
      </c>
      <c r="BF215" s="104">
        <f t="shared" si="20"/>
        <v>0</v>
      </c>
      <c r="BG215" s="104">
        <f t="shared" si="21"/>
        <v>0</v>
      </c>
      <c r="BH215" s="104">
        <f t="shared" si="22"/>
        <v>0</v>
      </c>
      <c r="BI215" s="104">
        <f t="shared" si="23"/>
        <v>0</v>
      </c>
      <c r="BJ215" s="21" t="s">
        <v>86</v>
      </c>
      <c r="BK215" s="104">
        <f t="shared" si="24"/>
        <v>0</v>
      </c>
      <c r="BL215" s="21" t="s">
        <v>213</v>
      </c>
      <c r="BM215" s="21" t="s">
        <v>355</v>
      </c>
    </row>
    <row r="216" spans="2:65" s="170" customFormat="1" ht="22.5" customHeight="1">
      <c r="B216" s="163"/>
      <c r="C216" s="164"/>
      <c r="D216" s="164"/>
      <c r="E216" s="165" t="s">
        <v>5</v>
      </c>
      <c r="F216" s="166" t="s">
        <v>356</v>
      </c>
      <c r="G216" s="167"/>
      <c r="H216" s="167"/>
      <c r="I216" s="167"/>
      <c r="J216" s="164"/>
      <c r="K216" s="168" t="s">
        <v>5</v>
      </c>
      <c r="L216" s="164"/>
      <c r="M216" s="164"/>
      <c r="N216" s="164"/>
      <c r="O216" s="164"/>
      <c r="P216" s="164"/>
      <c r="Q216" s="164"/>
      <c r="R216" s="169"/>
      <c r="T216" s="171"/>
      <c r="U216" s="164"/>
      <c r="V216" s="164"/>
      <c r="W216" s="164"/>
      <c r="X216" s="164"/>
      <c r="Y216" s="164"/>
      <c r="Z216" s="164"/>
      <c r="AA216" s="172"/>
      <c r="AT216" s="173" t="s">
        <v>158</v>
      </c>
      <c r="AU216" s="173" t="s">
        <v>102</v>
      </c>
      <c r="AV216" s="170" t="s">
        <v>86</v>
      </c>
      <c r="AW216" s="170" t="s">
        <v>35</v>
      </c>
      <c r="AX216" s="170" t="s">
        <v>78</v>
      </c>
      <c r="AY216" s="173" t="s">
        <v>150</v>
      </c>
    </row>
    <row r="217" spans="2:65" s="159" customFormat="1" ht="22.5" customHeight="1">
      <c r="B217" s="152"/>
      <c r="C217" s="153"/>
      <c r="D217" s="153"/>
      <c r="E217" s="154" t="s">
        <v>5</v>
      </c>
      <c r="F217" s="174" t="s">
        <v>102</v>
      </c>
      <c r="G217" s="175"/>
      <c r="H217" s="175"/>
      <c r="I217" s="175"/>
      <c r="J217" s="153"/>
      <c r="K217" s="157">
        <v>2</v>
      </c>
      <c r="L217" s="153"/>
      <c r="M217" s="153"/>
      <c r="N217" s="153"/>
      <c r="O217" s="153"/>
      <c r="P217" s="153"/>
      <c r="Q217" s="153"/>
      <c r="R217" s="158"/>
      <c r="T217" s="160"/>
      <c r="U217" s="153"/>
      <c r="V217" s="153"/>
      <c r="W217" s="153"/>
      <c r="X217" s="153"/>
      <c r="Y217" s="153"/>
      <c r="Z217" s="153"/>
      <c r="AA217" s="161"/>
      <c r="AT217" s="162" t="s">
        <v>158</v>
      </c>
      <c r="AU217" s="162" t="s">
        <v>102</v>
      </c>
      <c r="AV217" s="159" t="s">
        <v>102</v>
      </c>
      <c r="AW217" s="159" t="s">
        <v>35</v>
      </c>
      <c r="AX217" s="159" t="s">
        <v>86</v>
      </c>
      <c r="AY217" s="162" t="s">
        <v>150</v>
      </c>
    </row>
    <row r="218" spans="2:65" s="34" customFormat="1" ht="22.5" customHeight="1">
      <c r="B218" s="35"/>
      <c r="C218" s="142" t="s">
        <v>357</v>
      </c>
      <c r="D218" s="142" t="s">
        <v>151</v>
      </c>
      <c r="E218" s="143" t="s">
        <v>358</v>
      </c>
      <c r="F218" s="144" t="s">
        <v>359</v>
      </c>
      <c r="G218" s="144"/>
      <c r="H218" s="144"/>
      <c r="I218" s="144"/>
      <c r="J218" s="145" t="s">
        <v>287</v>
      </c>
      <c r="K218" s="146">
        <v>2</v>
      </c>
      <c r="L218" s="12"/>
      <c r="M218" s="12"/>
      <c r="N218" s="147">
        <f>ROUND(L218*K218,2)</f>
        <v>0</v>
      </c>
      <c r="O218" s="147"/>
      <c r="P218" s="147"/>
      <c r="Q218" s="147"/>
      <c r="R218" s="40"/>
      <c r="T218" s="148" t="s">
        <v>5</v>
      </c>
      <c r="U218" s="149" t="s">
        <v>43</v>
      </c>
      <c r="V218" s="36"/>
      <c r="W218" s="150">
        <f>V218*K218</f>
        <v>0</v>
      </c>
      <c r="X218" s="150">
        <v>2.3230000000000001E-2</v>
      </c>
      <c r="Y218" s="150">
        <f>X218*K218</f>
        <v>4.6460000000000001E-2</v>
      </c>
      <c r="Z218" s="150">
        <v>0</v>
      </c>
      <c r="AA218" s="151">
        <f>Z218*K218</f>
        <v>0</v>
      </c>
      <c r="AR218" s="21" t="s">
        <v>213</v>
      </c>
      <c r="AT218" s="21" t="s">
        <v>151</v>
      </c>
      <c r="AU218" s="21" t="s">
        <v>102</v>
      </c>
      <c r="AY218" s="21" t="s">
        <v>150</v>
      </c>
      <c r="BE218" s="104">
        <f>IF(U218="základní",N218,0)</f>
        <v>0</v>
      </c>
      <c r="BF218" s="104">
        <f>IF(U218="snížená",N218,0)</f>
        <v>0</v>
      </c>
      <c r="BG218" s="104">
        <f>IF(U218="zákl. přenesená",N218,0)</f>
        <v>0</v>
      </c>
      <c r="BH218" s="104">
        <f>IF(U218="sníž. přenesená",N218,0)</f>
        <v>0</v>
      </c>
      <c r="BI218" s="104">
        <f>IF(U218="nulová",N218,0)</f>
        <v>0</v>
      </c>
      <c r="BJ218" s="21" t="s">
        <v>86</v>
      </c>
      <c r="BK218" s="104">
        <f>ROUND(L218*K218,2)</f>
        <v>0</v>
      </c>
      <c r="BL218" s="21" t="s">
        <v>213</v>
      </c>
      <c r="BM218" s="21" t="s">
        <v>360</v>
      </c>
    </row>
    <row r="219" spans="2:65" s="170" customFormat="1" ht="22.5" customHeight="1">
      <c r="B219" s="163"/>
      <c r="C219" s="164"/>
      <c r="D219" s="164"/>
      <c r="E219" s="165" t="s">
        <v>5</v>
      </c>
      <c r="F219" s="166" t="s">
        <v>361</v>
      </c>
      <c r="G219" s="167"/>
      <c r="H219" s="167"/>
      <c r="I219" s="167"/>
      <c r="J219" s="164"/>
      <c r="K219" s="168" t="s">
        <v>5</v>
      </c>
      <c r="L219" s="164"/>
      <c r="M219" s="164"/>
      <c r="N219" s="164"/>
      <c r="O219" s="164"/>
      <c r="P219" s="164"/>
      <c r="Q219" s="164"/>
      <c r="R219" s="169"/>
      <c r="T219" s="171"/>
      <c r="U219" s="164"/>
      <c r="V219" s="164"/>
      <c r="W219" s="164"/>
      <c r="X219" s="164"/>
      <c r="Y219" s="164"/>
      <c r="Z219" s="164"/>
      <c r="AA219" s="172"/>
      <c r="AT219" s="173" t="s">
        <v>158</v>
      </c>
      <c r="AU219" s="173" t="s">
        <v>102</v>
      </c>
      <c r="AV219" s="170" t="s">
        <v>86</v>
      </c>
      <c r="AW219" s="170" t="s">
        <v>35</v>
      </c>
      <c r="AX219" s="170" t="s">
        <v>78</v>
      </c>
      <c r="AY219" s="173" t="s">
        <v>150</v>
      </c>
    </row>
    <row r="220" spans="2:65" s="159" customFormat="1" ht="22.5" customHeight="1">
      <c r="B220" s="152"/>
      <c r="C220" s="153"/>
      <c r="D220" s="153"/>
      <c r="E220" s="154" t="s">
        <v>5</v>
      </c>
      <c r="F220" s="174" t="s">
        <v>102</v>
      </c>
      <c r="G220" s="175"/>
      <c r="H220" s="175"/>
      <c r="I220" s="175"/>
      <c r="J220" s="153"/>
      <c r="K220" s="157">
        <v>2</v>
      </c>
      <c r="L220" s="153"/>
      <c r="M220" s="153"/>
      <c r="N220" s="153"/>
      <c r="O220" s="153"/>
      <c r="P220" s="153"/>
      <c r="Q220" s="153"/>
      <c r="R220" s="158"/>
      <c r="T220" s="160"/>
      <c r="U220" s="153"/>
      <c r="V220" s="153"/>
      <c r="W220" s="153"/>
      <c r="X220" s="153"/>
      <c r="Y220" s="153"/>
      <c r="Z220" s="153"/>
      <c r="AA220" s="161"/>
      <c r="AT220" s="162" t="s">
        <v>158</v>
      </c>
      <c r="AU220" s="162" t="s">
        <v>102</v>
      </c>
      <c r="AV220" s="159" t="s">
        <v>102</v>
      </c>
      <c r="AW220" s="159" t="s">
        <v>35</v>
      </c>
      <c r="AX220" s="159" t="s">
        <v>86</v>
      </c>
      <c r="AY220" s="162" t="s">
        <v>150</v>
      </c>
    </row>
    <row r="221" spans="2:65" s="34" customFormat="1" ht="22.5" customHeight="1">
      <c r="B221" s="35"/>
      <c r="C221" s="182" t="s">
        <v>362</v>
      </c>
      <c r="D221" s="182" t="s">
        <v>276</v>
      </c>
      <c r="E221" s="183" t="s">
        <v>363</v>
      </c>
      <c r="F221" s="184" t="s">
        <v>364</v>
      </c>
      <c r="G221" s="184"/>
      <c r="H221" s="184"/>
      <c r="I221" s="184"/>
      <c r="J221" s="185" t="s">
        <v>222</v>
      </c>
      <c r="K221" s="186">
        <v>2</v>
      </c>
      <c r="L221" s="13"/>
      <c r="M221" s="13"/>
      <c r="N221" s="187">
        <f t="shared" ref="N221:N231" si="25">ROUND(L221*K221,2)</f>
        <v>0</v>
      </c>
      <c r="O221" s="147"/>
      <c r="P221" s="147"/>
      <c r="Q221" s="147"/>
      <c r="R221" s="40"/>
      <c r="T221" s="148" t="s">
        <v>5</v>
      </c>
      <c r="U221" s="149" t="s">
        <v>43</v>
      </c>
      <c r="V221" s="36"/>
      <c r="W221" s="150">
        <f t="shared" ref="W221:W231" si="26">V221*K221</f>
        <v>0</v>
      </c>
      <c r="X221" s="150">
        <v>1.1E-4</v>
      </c>
      <c r="Y221" s="150">
        <f t="shared" ref="Y221:Y231" si="27">X221*K221</f>
        <v>2.2000000000000001E-4</v>
      </c>
      <c r="Z221" s="150">
        <v>0</v>
      </c>
      <c r="AA221" s="151">
        <f t="shared" ref="AA221:AA231" si="28">Z221*K221</f>
        <v>0</v>
      </c>
      <c r="AR221" s="21" t="s">
        <v>279</v>
      </c>
      <c r="AT221" s="21" t="s">
        <v>276</v>
      </c>
      <c r="AU221" s="21" t="s">
        <v>102</v>
      </c>
      <c r="AY221" s="21" t="s">
        <v>150</v>
      </c>
      <c r="BE221" s="104">
        <f t="shared" ref="BE221:BE231" si="29">IF(U221="základní",N221,0)</f>
        <v>0</v>
      </c>
      <c r="BF221" s="104">
        <f t="shared" ref="BF221:BF231" si="30">IF(U221="snížená",N221,0)</f>
        <v>0</v>
      </c>
      <c r="BG221" s="104">
        <f t="shared" ref="BG221:BG231" si="31">IF(U221="zákl. přenesená",N221,0)</f>
        <v>0</v>
      </c>
      <c r="BH221" s="104">
        <f t="shared" ref="BH221:BH231" si="32">IF(U221="sníž. přenesená",N221,0)</f>
        <v>0</v>
      </c>
      <c r="BI221" s="104">
        <f t="shared" ref="BI221:BI231" si="33">IF(U221="nulová",N221,0)</f>
        <v>0</v>
      </c>
      <c r="BJ221" s="21" t="s">
        <v>86</v>
      </c>
      <c r="BK221" s="104">
        <f t="shared" ref="BK221:BK231" si="34">ROUND(L221*K221,2)</f>
        <v>0</v>
      </c>
      <c r="BL221" s="21" t="s">
        <v>213</v>
      </c>
      <c r="BM221" s="21" t="s">
        <v>365</v>
      </c>
    </row>
    <row r="222" spans="2:65" s="34" customFormat="1" ht="22.5" customHeight="1">
      <c r="B222" s="35"/>
      <c r="C222" s="182" t="s">
        <v>366</v>
      </c>
      <c r="D222" s="182" t="s">
        <v>276</v>
      </c>
      <c r="E222" s="183" t="s">
        <v>367</v>
      </c>
      <c r="F222" s="184" t="s">
        <v>368</v>
      </c>
      <c r="G222" s="184"/>
      <c r="H222" s="184"/>
      <c r="I222" s="184"/>
      <c r="J222" s="185" t="s">
        <v>222</v>
      </c>
      <c r="K222" s="186">
        <v>4</v>
      </c>
      <c r="L222" s="13"/>
      <c r="M222" s="13"/>
      <c r="N222" s="187">
        <f t="shared" si="25"/>
        <v>0</v>
      </c>
      <c r="O222" s="147"/>
      <c r="P222" s="147"/>
      <c r="Q222" s="147"/>
      <c r="R222" s="40"/>
      <c r="T222" s="148" t="s">
        <v>5</v>
      </c>
      <c r="U222" s="149" t="s">
        <v>43</v>
      </c>
      <c r="V222" s="36"/>
      <c r="W222" s="150">
        <f t="shared" si="26"/>
        <v>0</v>
      </c>
      <c r="X222" s="150">
        <v>1.2800000000000001E-3</v>
      </c>
      <c r="Y222" s="150">
        <f t="shared" si="27"/>
        <v>5.1200000000000004E-3</v>
      </c>
      <c r="Z222" s="150">
        <v>0</v>
      </c>
      <c r="AA222" s="151">
        <f t="shared" si="28"/>
        <v>0</v>
      </c>
      <c r="AR222" s="21" t="s">
        <v>279</v>
      </c>
      <c r="AT222" s="21" t="s">
        <v>276</v>
      </c>
      <c r="AU222" s="21" t="s">
        <v>102</v>
      </c>
      <c r="AY222" s="21" t="s">
        <v>150</v>
      </c>
      <c r="BE222" s="104">
        <f t="shared" si="29"/>
        <v>0</v>
      </c>
      <c r="BF222" s="104">
        <f t="shared" si="30"/>
        <v>0</v>
      </c>
      <c r="BG222" s="104">
        <f t="shared" si="31"/>
        <v>0</v>
      </c>
      <c r="BH222" s="104">
        <f t="shared" si="32"/>
        <v>0</v>
      </c>
      <c r="BI222" s="104">
        <f t="shared" si="33"/>
        <v>0</v>
      </c>
      <c r="BJ222" s="21" t="s">
        <v>86</v>
      </c>
      <c r="BK222" s="104">
        <f t="shared" si="34"/>
        <v>0</v>
      </c>
      <c r="BL222" s="21" t="s">
        <v>213</v>
      </c>
      <c r="BM222" s="21" t="s">
        <v>369</v>
      </c>
    </row>
    <row r="223" spans="2:65" s="34" customFormat="1" ht="44.25" customHeight="1">
      <c r="B223" s="35"/>
      <c r="C223" s="142" t="s">
        <v>370</v>
      </c>
      <c r="D223" s="142" t="s">
        <v>151</v>
      </c>
      <c r="E223" s="143" t="s">
        <v>371</v>
      </c>
      <c r="F223" s="144" t="s">
        <v>372</v>
      </c>
      <c r="G223" s="144"/>
      <c r="H223" s="144"/>
      <c r="I223" s="144"/>
      <c r="J223" s="145" t="s">
        <v>287</v>
      </c>
      <c r="K223" s="146">
        <v>1</v>
      </c>
      <c r="L223" s="12"/>
      <c r="M223" s="12"/>
      <c r="N223" s="147">
        <f t="shared" si="25"/>
        <v>0</v>
      </c>
      <c r="O223" s="147"/>
      <c r="P223" s="147"/>
      <c r="Q223" s="147"/>
      <c r="R223" s="40"/>
      <c r="T223" s="148" t="s">
        <v>5</v>
      </c>
      <c r="U223" s="149" t="s">
        <v>43</v>
      </c>
      <c r="V223" s="36"/>
      <c r="W223" s="150">
        <f t="shared" si="26"/>
        <v>0</v>
      </c>
      <c r="X223" s="150">
        <v>1.5869999999999999E-2</v>
      </c>
      <c r="Y223" s="150">
        <f t="shared" si="27"/>
        <v>1.5869999999999999E-2</v>
      </c>
      <c r="Z223" s="150">
        <v>0</v>
      </c>
      <c r="AA223" s="151">
        <f t="shared" si="28"/>
        <v>0</v>
      </c>
      <c r="AR223" s="21" t="s">
        <v>213</v>
      </c>
      <c r="AT223" s="21" t="s">
        <v>151</v>
      </c>
      <c r="AU223" s="21" t="s">
        <v>102</v>
      </c>
      <c r="AY223" s="21" t="s">
        <v>150</v>
      </c>
      <c r="BE223" s="104">
        <f t="shared" si="29"/>
        <v>0</v>
      </c>
      <c r="BF223" s="104">
        <f t="shared" si="30"/>
        <v>0</v>
      </c>
      <c r="BG223" s="104">
        <f t="shared" si="31"/>
        <v>0</v>
      </c>
      <c r="BH223" s="104">
        <f t="shared" si="32"/>
        <v>0</v>
      </c>
      <c r="BI223" s="104">
        <f t="shared" si="33"/>
        <v>0</v>
      </c>
      <c r="BJ223" s="21" t="s">
        <v>86</v>
      </c>
      <c r="BK223" s="104">
        <f t="shared" si="34"/>
        <v>0</v>
      </c>
      <c r="BL223" s="21" t="s">
        <v>213</v>
      </c>
      <c r="BM223" s="21" t="s">
        <v>373</v>
      </c>
    </row>
    <row r="224" spans="2:65" s="34" customFormat="1" ht="31.5" customHeight="1">
      <c r="B224" s="35"/>
      <c r="C224" s="142" t="s">
        <v>374</v>
      </c>
      <c r="D224" s="142" t="s">
        <v>151</v>
      </c>
      <c r="E224" s="143" t="s">
        <v>375</v>
      </c>
      <c r="F224" s="144" t="s">
        <v>376</v>
      </c>
      <c r="G224" s="144"/>
      <c r="H224" s="144"/>
      <c r="I224" s="144"/>
      <c r="J224" s="145" t="s">
        <v>222</v>
      </c>
      <c r="K224" s="146">
        <v>1</v>
      </c>
      <c r="L224" s="12"/>
      <c r="M224" s="12"/>
      <c r="N224" s="147">
        <f t="shared" si="25"/>
        <v>0</v>
      </c>
      <c r="O224" s="147"/>
      <c r="P224" s="147"/>
      <c r="Q224" s="147"/>
      <c r="R224" s="40"/>
      <c r="T224" s="148" t="s">
        <v>5</v>
      </c>
      <c r="U224" s="149" t="s">
        <v>43</v>
      </c>
      <c r="V224" s="36"/>
      <c r="W224" s="150">
        <f t="shared" si="26"/>
        <v>0</v>
      </c>
      <c r="X224" s="150">
        <v>1.42E-3</v>
      </c>
      <c r="Y224" s="150">
        <f t="shared" si="27"/>
        <v>1.42E-3</v>
      </c>
      <c r="Z224" s="150">
        <v>0</v>
      </c>
      <c r="AA224" s="151">
        <f t="shared" si="28"/>
        <v>0</v>
      </c>
      <c r="AR224" s="21" t="s">
        <v>213</v>
      </c>
      <c r="AT224" s="21" t="s">
        <v>151</v>
      </c>
      <c r="AU224" s="21" t="s">
        <v>102</v>
      </c>
      <c r="AY224" s="21" t="s">
        <v>150</v>
      </c>
      <c r="BE224" s="104">
        <f t="shared" si="29"/>
        <v>0</v>
      </c>
      <c r="BF224" s="104">
        <f t="shared" si="30"/>
        <v>0</v>
      </c>
      <c r="BG224" s="104">
        <f t="shared" si="31"/>
        <v>0</v>
      </c>
      <c r="BH224" s="104">
        <f t="shared" si="32"/>
        <v>0</v>
      </c>
      <c r="BI224" s="104">
        <f t="shared" si="33"/>
        <v>0</v>
      </c>
      <c r="BJ224" s="21" t="s">
        <v>86</v>
      </c>
      <c r="BK224" s="104">
        <f t="shared" si="34"/>
        <v>0</v>
      </c>
      <c r="BL224" s="21" t="s">
        <v>213</v>
      </c>
      <c r="BM224" s="21" t="s">
        <v>377</v>
      </c>
    </row>
    <row r="225" spans="2:65" s="34" customFormat="1" ht="31.5" customHeight="1">
      <c r="B225" s="35"/>
      <c r="C225" s="142" t="s">
        <v>378</v>
      </c>
      <c r="D225" s="142" t="s">
        <v>151</v>
      </c>
      <c r="E225" s="143" t="s">
        <v>379</v>
      </c>
      <c r="F225" s="144" t="s">
        <v>380</v>
      </c>
      <c r="G225" s="144"/>
      <c r="H225" s="144"/>
      <c r="I225" s="144"/>
      <c r="J225" s="145" t="s">
        <v>287</v>
      </c>
      <c r="K225" s="146">
        <v>1</v>
      </c>
      <c r="L225" s="12"/>
      <c r="M225" s="12"/>
      <c r="N225" s="147">
        <f t="shared" si="25"/>
        <v>0</v>
      </c>
      <c r="O225" s="147"/>
      <c r="P225" s="147"/>
      <c r="Q225" s="147"/>
      <c r="R225" s="40"/>
      <c r="T225" s="148" t="s">
        <v>5</v>
      </c>
      <c r="U225" s="149" t="s">
        <v>43</v>
      </c>
      <c r="V225" s="36"/>
      <c r="W225" s="150">
        <f t="shared" si="26"/>
        <v>0</v>
      </c>
      <c r="X225" s="150">
        <v>1.47E-2</v>
      </c>
      <c r="Y225" s="150">
        <f t="shared" si="27"/>
        <v>1.47E-2</v>
      </c>
      <c r="Z225" s="150">
        <v>0</v>
      </c>
      <c r="AA225" s="151">
        <f t="shared" si="28"/>
        <v>0</v>
      </c>
      <c r="AR225" s="21" t="s">
        <v>213</v>
      </c>
      <c r="AT225" s="21" t="s">
        <v>151</v>
      </c>
      <c r="AU225" s="21" t="s">
        <v>102</v>
      </c>
      <c r="AY225" s="21" t="s">
        <v>150</v>
      </c>
      <c r="BE225" s="104">
        <f t="shared" si="29"/>
        <v>0</v>
      </c>
      <c r="BF225" s="104">
        <f t="shared" si="30"/>
        <v>0</v>
      </c>
      <c r="BG225" s="104">
        <f t="shared" si="31"/>
        <v>0</v>
      </c>
      <c r="BH225" s="104">
        <f t="shared" si="32"/>
        <v>0</v>
      </c>
      <c r="BI225" s="104">
        <f t="shared" si="33"/>
        <v>0</v>
      </c>
      <c r="BJ225" s="21" t="s">
        <v>86</v>
      </c>
      <c r="BK225" s="104">
        <f t="shared" si="34"/>
        <v>0</v>
      </c>
      <c r="BL225" s="21" t="s">
        <v>213</v>
      </c>
      <c r="BM225" s="21" t="s">
        <v>381</v>
      </c>
    </row>
    <row r="226" spans="2:65" s="34" customFormat="1" ht="31.5" customHeight="1">
      <c r="B226" s="35"/>
      <c r="C226" s="142" t="s">
        <v>382</v>
      </c>
      <c r="D226" s="142" t="s">
        <v>151</v>
      </c>
      <c r="E226" s="143" t="s">
        <v>383</v>
      </c>
      <c r="F226" s="144" t="s">
        <v>384</v>
      </c>
      <c r="G226" s="144"/>
      <c r="H226" s="144"/>
      <c r="I226" s="144"/>
      <c r="J226" s="145" t="s">
        <v>287</v>
      </c>
      <c r="K226" s="146">
        <v>1</v>
      </c>
      <c r="L226" s="12"/>
      <c r="M226" s="12"/>
      <c r="N226" s="147">
        <f t="shared" si="25"/>
        <v>0</v>
      </c>
      <c r="O226" s="147"/>
      <c r="P226" s="147"/>
      <c r="Q226" s="147"/>
      <c r="R226" s="40"/>
      <c r="T226" s="148" t="s">
        <v>5</v>
      </c>
      <c r="U226" s="149" t="s">
        <v>43</v>
      </c>
      <c r="V226" s="36"/>
      <c r="W226" s="150">
        <f t="shared" si="26"/>
        <v>0</v>
      </c>
      <c r="X226" s="150">
        <v>1.9599999999999999E-3</v>
      </c>
      <c r="Y226" s="150">
        <f t="shared" si="27"/>
        <v>1.9599999999999999E-3</v>
      </c>
      <c r="Z226" s="150">
        <v>0</v>
      </c>
      <c r="AA226" s="151">
        <f t="shared" si="28"/>
        <v>0</v>
      </c>
      <c r="AR226" s="21" t="s">
        <v>213</v>
      </c>
      <c r="AT226" s="21" t="s">
        <v>151</v>
      </c>
      <c r="AU226" s="21" t="s">
        <v>102</v>
      </c>
      <c r="AY226" s="21" t="s">
        <v>150</v>
      </c>
      <c r="BE226" s="104">
        <f t="shared" si="29"/>
        <v>0</v>
      </c>
      <c r="BF226" s="104">
        <f t="shared" si="30"/>
        <v>0</v>
      </c>
      <c r="BG226" s="104">
        <f t="shared" si="31"/>
        <v>0</v>
      </c>
      <c r="BH226" s="104">
        <f t="shared" si="32"/>
        <v>0</v>
      </c>
      <c r="BI226" s="104">
        <f t="shared" si="33"/>
        <v>0</v>
      </c>
      <c r="BJ226" s="21" t="s">
        <v>86</v>
      </c>
      <c r="BK226" s="104">
        <f t="shared" si="34"/>
        <v>0</v>
      </c>
      <c r="BL226" s="21" t="s">
        <v>213</v>
      </c>
      <c r="BM226" s="21" t="s">
        <v>385</v>
      </c>
    </row>
    <row r="227" spans="2:65" s="34" customFormat="1" ht="31.5" customHeight="1">
      <c r="B227" s="35"/>
      <c r="C227" s="142" t="s">
        <v>386</v>
      </c>
      <c r="D227" s="142" t="s">
        <v>151</v>
      </c>
      <c r="E227" s="143" t="s">
        <v>387</v>
      </c>
      <c r="F227" s="144" t="s">
        <v>388</v>
      </c>
      <c r="G227" s="144"/>
      <c r="H227" s="144"/>
      <c r="I227" s="144"/>
      <c r="J227" s="145" t="s">
        <v>287</v>
      </c>
      <c r="K227" s="146">
        <v>2</v>
      </c>
      <c r="L227" s="12"/>
      <c r="M227" s="12"/>
      <c r="N227" s="147">
        <f t="shared" si="25"/>
        <v>0</v>
      </c>
      <c r="O227" s="147"/>
      <c r="P227" s="147"/>
      <c r="Q227" s="147"/>
      <c r="R227" s="40"/>
      <c r="T227" s="148" t="s">
        <v>5</v>
      </c>
      <c r="U227" s="149" t="s">
        <v>43</v>
      </c>
      <c r="V227" s="36"/>
      <c r="W227" s="150">
        <f t="shared" si="26"/>
        <v>0</v>
      </c>
      <c r="X227" s="150">
        <v>1.7260000000000001E-2</v>
      </c>
      <c r="Y227" s="150">
        <f t="shared" si="27"/>
        <v>3.4520000000000002E-2</v>
      </c>
      <c r="Z227" s="150">
        <v>0</v>
      </c>
      <c r="AA227" s="151">
        <f t="shared" si="28"/>
        <v>0</v>
      </c>
      <c r="AR227" s="21" t="s">
        <v>213</v>
      </c>
      <c r="AT227" s="21" t="s">
        <v>151</v>
      </c>
      <c r="AU227" s="21" t="s">
        <v>102</v>
      </c>
      <c r="AY227" s="21" t="s">
        <v>150</v>
      </c>
      <c r="BE227" s="104">
        <f t="shared" si="29"/>
        <v>0</v>
      </c>
      <c r="BF227" s="104">
        <f t="shared" si="30"/>
        <v>0</v>
      </c>
      <c r="BG227" s="104">
        <f t="shared" si="31"/>
        <v>0</v>
      </c>
      <c r="BH227" s="104">
        <f t="shared" si="32"/>
        <v>0</v>
      </c>
      <c r="BI227" s="104">
        <f t="shared" si="33"/>
        <v>0</v>
      </c>
      <c r="BJ227" s="21" t="s">
        <v>86</v>
      </c>
      <c r="BK227" s="104">
        <f t="shared" si="34"/>
        <v>0</v>
      </c>
      <c r="BL227" s="21" t="s">
        <v>213</v>
      </c>
      <c r="BM227" s="21" t="s">
        <v>389</v>
      </c>
    </row>
    <row r="228" spans="2:65" s="34" customFormat="1" ht="31.5" customHeight="1">
      <c r="B228" s="35"/>
      <c r="C228" s="142" t="s">
        <v>390</v>
      </c>
      <c r="D228" s="142" t="s">
        <v>151</v>
      </c>
      <c r="E228" s="143" t="s">
        <v>391</v>
      </c>
      <c r="F228" s="144" t="s">
        <v>480</v>
      </c>
      <c r="G228" s="144"/>
      <c r="H228" s="144"/>
      <c r="I228" s="144"/>
      <c r="J228" s="145" t="s">
        <v>287</v>
      </c>
      <c r="K228" s="146">
        <v>2</v>
      </c>
      <c r="L228" s="12"/>
      <c r="M228" s="12"/>
      <c r="N228" s="147">
        <f t="shared" si="25"/>
        <v>0</v>
      </c>
      <c r="O228" s="147"/>
      <c r="P228" s="147"/>
      <c r="Q228" s="147"/>
      <c r="R228" s="40"/>
      <c r="T228" s="148" t="s">
        <v>5</v>
      </c>
      <c r="U228" s="149" t="s">
        <v>43</v>
      </c>
      <c r="V228" s="36"/>
      <c r="W228" s="150">
        <f t="shared" si="26"/>
        <v>0</v>
      </c>
      <c r="X228" s="150">
        <v>1.8400000000000001E-3</v>
      </c>
      <c r="Y228" s="150">
        <f t="shared" si="27"/>
        <v>3.6800000000000001E-3</v>
      </c>
      <c r="Z228" s="150">
        <v>0</v>
      </c>
      <c r="AA228" s="151">
        <f t="shared" si="28"/>
        <v>0</v>
      </c>
      <c r="AR228" s="21" t="s">
        <v>213</v>
      </c>
      <c r="AT228" s="21" t="s">
        <v>151</v>
      </c>
      <c r="AU228" s="21" t="s">
        <v>102</v>
      </c>
      <c r="AY228" s="21" t="s">
        <v>150</v>
      </c>
      <c r="BE228" s="104">
        <f t="shared" si="29"/>
        <v>0</v>
      </c>
      <c r="BF228" s="104">
        <f t="shared" si="30"/>
        <v>0</v>
      </c>
      <c r="BG228" s="104">
        <f t="shared" si="31"/>
        <v>0</v>
      </c>
      <c r="BH228" s="104">
        <f t="shared" si="32"/>
        <v>0</v>
      </c>
      <c r="BI228" s="104">
        <f t="shared" si="33"/>
        <v>0</v>
      </c>
      <c r="BJ228" s="21" t="s">
        <v>86</v>
      </c>
      <c r="BK228" s="104">
        <f t="shared" si="34"/>
        <v>0</v>
      </c>
      <c r="BL228" s="21" t="s">
        <v>213</v>
      </c>
      <c r="BM228" s="21" t="s">
        <v>392</v>
      </c>
    </row>
    <row r="229" spans="2:65" s="34" customFormat="1" ht="31.5" customHeight="1">
      <c r="B229" s="35"/>
      <c r="C229" s="142" t="s">
        <v>393</v>
      </c>
      <c r="D229" s="142" t="s">
        <v>151</v>
      </c>
      <c r="E229" s="143" t="s">
        <v>394</v>
      </c>
      <c r="F229" s="144" t="s">
        <v>395</v>
      </c>
      <c r="G229" s="144"/>
      <c r="H229" s="144"/>
      <c r="I229" s="144"/>
      <c r="J229" s="145" t="s">
        <v>287</v>
      </c>
      <c r="K229" s="146">
        <v>5</v>
      </c>
      <c r="L229" s="12"/>
      <c r="M229" s="12"/>
      <c r="N229" s="147">
        <f t="shared" si="25"/>
        <v>0</v>
      </c>
      <c r="O229" s="147"/>
      <c r="P229" s="147"/>
      <c r="Q229" s="147"/>
      <c r="R229" s="40"/>
      <c r="T229" s="148" t="s">
        <v>5</v>
      </c>
      <c r="U229" s="149" t="s">
        <v>43</v>
      </c>
      <c r="V229" s="36"/>
      <c r="W229" s="150">
        <f t="shared" si="26"/>
        <v>0</v>
      </c>
      <c r="X229" s="150">
        <v>9.0000000000000006E-5</v>
      </c>
      <c r="Y229" s="150">
        <f t="shared" si="27"/>
        <v>4.5000000000000004E-4</v>
      </c>
      <c r="Z229" s="150">
        <v>0</v>
      </c>
      <c r="AA229" s="151">
        <f t="shared" si="28"/>
        <v>0</v>
      </c>
      <c r="AR229" s="21" t="s">
        <v>213</v>
      </c>
      <c r="AT229" s="21" t="s">
        <v>151</v>
      </c>
      <c r="AU229" s="21" t="s">
        <v>102</v>
      </c>
      <c r="AY229" s="21" t="s">
        <v>150</v>
      </c>
      <c r="BE229" s="104">
        <f t="shared" si="29"/>
        <v>0</v>
      </c>
      <c r="BF229" s="104">
        <f t="shared" si="30"/>
        <v>0</v>
      </c>
      <c r="BG229" s="104">
        <f t="shared" si="31"/>
        <v>0</v>
      </c>
      <c r="BH229" s="104">
        <f t="shared" si="32"/>
        <v>0</v>
      </c>
      <c r="BI229" s="104">
        <f t="shared" si="33"/>
        <v>0</v>
      </c>
      <c r="BJ229" s="21" t="s">
        <v>86</v>
      </c>
      <c r="BK229" s="104">
        <f t="shared" si="34"/>
        <v>0</v>
      </c>
      <c r="BL229" s="21" t="s">
        <v>213</v>
      </c>
      <c r="BM229" s="21" t="s">
        <v>396</v>
      </c>
    </row>
    <row r="230" spans="2:65" s="34" customFormat="1" ht="22.5" customHeight="1">
      <c r="B230" s="35"/>
      <c r="C230" s="182" t="s">
        <v>397</v>
      </c>
      <c r="D230" s="182" t="s">
        <v>276</v>
      </c>
      <c r="E230" s="183" t="s">
        <v>398</v>
      </c>
      <c r="F230" s="184" t="s">
        <v>399</v>
      </c>
      <c r="G230" s="184"/>
      <c r="H230" s="184"/>
      <c r="I230" s="184"/>
      <c r="J230" s="185" t="s">
        <v>222</v>
      </c>
      <c r="K230" s="186">
        <v>5</v>
      </c>
      <c r="L230" s="13"/>
      <c r="M230" s="13"/>
      <c r="N230" s="187">
        <f t="shared" si="25"/>
        <v>0</v>
      </c>
      <c r="O230" s="147"/>
      <c r="P230" s="147"/>
      <c r="Q230" s="147"/>
      <c r="R230" s="40"/>
      <c r="T230" s="148" t="s">
        <v>5</v>
      </c>
      <c r="U230" s="149" t="s">
        <v>43</v>
      </c>
      <c r="V230" s="36"/>
      <c r="W230" s="150">
        <f t="shared" si="26"/>
        <v>0</v>
      </c>
      <c r="X230" s="150">
        <v>5.0000000000000001E-4</v>
      </c>
      <c r="Y230" s="150">
        <f t="shared" si="27"/>
        <v>2.5000000000000001E-3</v>
      </c>
      <c r="Z230" s="150">
        <v>0</v>
      </c>
      <c r="AA230" s="151">
        <f t="shared" si="28"/>
        <v>0</v>
      </c>
      <c r="AR230" s="21" t="s">
        <v>279</v>
      </c>
      <c r="AT230" s="21" t="s">
        <v>276</v>
      </c>
      <c r="AU230" s="21" t="s">
        <v>102</v>
      </c>
      <c r="AY230" s="21" t="s">
        <v>150</v>
      </c>
      <c r="BE230" s="104">
        <f t="shared" si="29"/>
        <v>0</v>
      </c>
      <c r="BF230" s="104">
        <f t="shared" si="30"/>
        <v>0</v>
      </c>
      <c r="BG230" s="104">
        <f t="shared" si="31"/>
        <v>0</v>
      </c>
      <c r="BH230" s="104">
        <f t="shared" si="32"/>
        <v>0</v>
      </c>
      <c r="BI230" s="104">
        <f t="shared" si="33"/>
        <v>0</v>
      </c>
      <c r="BJ230" s="21" t="s">
        <v>86</v>
      </c>
      <c r="BK230" s="104">
        <f t="shared" si="34"/>
        <v>0</v>
      </c>
      <c r="BL230" s="21" t="s">
        <v>213</v>
      </c>
      <c r="BM230" s="21" t="s">
        <v>400</v>
      </c>
    </row>
    <row r="231" spans="2:65" s="34" customFormat="1" ht="31.5" customHeight="1">
      <c r="B231" s="35"/>
      <c r="C231" s="142" t="s">
        <v>401</v>
      </c>
      <c r="D231" s="142" t="s">
        <v>151</v>
      </c>
      <c r="E231" s="143" t="s">
        <v>402</v>
      </c>
      <c r="F231" s="144" t="s">
        <v>403</v>
      </c>
      <c r="G231" s="144"/>
      <c r="H231" s="144"/>
      <c r="I231" s="144"/>
      <c r="J231" s="145" t="s">
        <v>237</v>
      </c>
      <c r="K231" s="6"/>
      <c r="L231" s="12"/>
      <c r="M231" s="12"/>
      <c r="N231" s="147">
        <f t="shared" si="25"/>
        <v>0</v>
      </c>
      <c r="O231" s="147"/>
      <c r="P231" s="147"/>
      <c r="Q231" s="147"/>
      <c r="R231" s="40"/>
      <c r="T231" s="148" t="s">
        <v>5</v>
      </c>
      <c r="U231" s="149" t="s">
        <v>43</v>
      </c>
      <c r="V231" s="36"/>
      <c r="W231" s="150">
        <f t="shared" si="26"/>
        <v>0</v>
      </c>
      <c r="X231" s="150">
        <v>0</v>
      </c>
      <c r="Y231" s="150">
        <f t="shared" si="27"/>
        <v>0</v>
      </c>
      <c r="Z231" s="150">
        <v>0</v>
      </c>
      <c r="AA231" s="151">
        <f t="shared" si="28"/>
        <v>0</v>
      </c>
      <c r="AR231" s="21" t="s">
        <v>213</v>
      </c>
      <c r="AT231" s="21" t="s">
        <v>151</v>
      </c>
      <c r="AU231" s="21" t="s">
        <v>102</v>
      </c>
      <c r="AY231" s="21" t="s">
        <v>150</v>
      </c>
      <c r="BE231" s="104">
        <f t="shared" si="29"/>
        <v>0</v>
      </c>
      <c r="BF231" s="104">
        <f t="shared" si="30"/>
        <v>0</v>
      </c>
      <c r="BG231" s="104">
        <f t="shared" si="31"/>
        <v>0</v>
      </c>
      <c r="BH231" s="104">
        <f t="shared" si="32"/>
        <v>0</v>
      </c>
      <c r="BI231" s="104">
        <f t="shared" si="33"/>
        <v>0</v>
      </c>
      <c r="BJ231" s="21" t="s">
        <v>86</v>
      </c>
      <c r="BK231" s="104">
        <f t="shared" si="34"/>
        <v>0</v>
      </c>
      <c r="BL231" s="21" t="s">
        <v>213</v>
      </c>
      <c r="BM231" s="21" t="s">
        <v>404</v>
      </c>
    </row>
    <row r="232" spans="2:65" s="132" customFormat="1" ht="29.85" customHeight="1">
      <c r="B232" s="127"/>
      <c r="C232" s="128"/>
      <c r="D232" s="139" t="s">
        <v>122</v>
      </c>
      <c r="E232" s="139"/>
      <c r="F232" s="139"/>
      <c r="G232" s="139"/>
      <c r="H232" s="139"/>
      <c r="I232" s="139"/>
      <c r="J232" s="139"/>
      <c r="K232" s="139"/>
      <c r="L232" s="139"/>
      <c r="M232" s="139"/>
      <c r="N232" s="178">
        <f>BK232</f>
        <v>0</v>
      </c>
      <c r="O232" s="179"/>
      <c r="P232" s="179"/>
      <c r="Q232" s="179"/>
      <c r="R232" s="131"/>
      <c r="T232" s="133"/>
      <c r="U232" s="128"/>
      <c r="V232" s="128"/>
      <c r="W232" s="134">
        <f>SUM(W233:W240)</f>
        <v>0</v>
      </c>
      <c r="X232" s="128"/>
      <c r="Y232" s="134">
        <f>SUM(Y233:Y240)</f>
        <v>0.55426799999999998</v>
      </c>
      <c r="Z232" s="128"/>
      <c r="AA232" s="135">
        <f>SUM(AA233:AA240)</f>
        <v>0.35189999999999999</v>
      </c>
      <c r="AR232" s="136" t="s">
        <v>102</v>
      </c>
      <c r="AT232" s="137" t="s">
        <v>77</v>
      </c>
      <c r="AU232" s="137" t="s">
        <v>86</v>
      </c>
      <c r="AY232" s="136" t="s">
        <v>150</v>
      </c>
      <c r="BK232" s="138">
        <f>SUM(BK233:BK240)</f>
        <v>0</v>
      </c>
    </row>
    <row r="233" spans="2:65" s="34" customFormat="1" ht="31.5" customHeight="1">
      <c r="B233" s="35"/>
      <c r="C233" s="142" t="s">
        <v>405</v>
      </c>
      <c r="D233" s="142" t="s">
        <v>151</v>
      </c>
      <c r="E233" s="143" t="s">
        <v>406</v>
      </c>
      <c r="F233" s="144" t="s">
        <v>407</v>
      </c>
      <c r="G233" s="144"/>
      <c r="H233" s="144"/>
      <c r="I233" s="144"/>
      <c r="J233" s="145" t="s">
        <v>161</v>
      </c>
      <c r="K233" s="146">
        <v>20.399999999999999</v>
      </c>
      <c r="L233" s="12"/>
      <c r="M233" s="12"/>
      <c r="N233" s="147">
        <f>ROUND(L233*K233,2)</f>
        <v>0</v>
      </c>
      <c r="O233" s="147"/>
      <c r="P233" s="147"/>
      <c r="Q233" s="147"/>
      <c r="R233" s="40"/>
      <c r="T233" s="148" t="s">
        <v>5</v>
      </c>
      <c r="U233" s="149" t="s">
        <v>43</v>
      </c>
      <c r="V233" s="36"/>
      <c r="W233" s="150">
        <f>V233*K233</f>
        <v>0</v>
      </c>
      <c r="X233" s="150">
        <v>0</v>
      </c>
      <c r="Y233" s="150">
        <f>X233*K233</f>
        <v>0</v>
      </c>
      <c r="Z233" s="150">
        <v>1.7250000000000001E-2</v>
      </c>
      <c r="AA233" s="151">
        <f>Z233*K233</f>
        <v>0.35189999999999999</v>
      </c>
      <c r="AR233" s="21" t="s">
        <v>213</v>
      </c>
      <c r="AT233" s="21" t="s">
        <v>151</v>
      </c>
      <c r="AU233" s="21" t="s">
        <v>102</v>
      </c>
      <c r="AY233" s="21" t="s">
        <v>150</v>
      </c>
      <c r="BE233" s="104">
        <f>IF(U233="základní",N233,0)</f>
        <v>0</v>
      </c>
      <c r="BF233" s="104">
        <f>IF(U233="snížená",N233,0)</f>
        <v>0</v>
      </c>
      <c r="BG233" s="104">
        <f>IF(U233="zákl. přenesená",N233,0)</f>
        <v>0</v>
      </c>
      <c r="BH233" s="104">
        <f>IF(U233="sníž. přenesená",N233,0)</f>
        <v>0</v>
      </c>
      <c r="BI233" s="104">
        <f>IF(U233="nulová",N233,0)</f>
        <v>0</v>
      </c>
      <c r="BJ233" s="21" t="s">
        <v>86</v>
      </c>
      <c r="BK233" s="104">
        <f>ROUND(L233*K233,2)</f>
        <v>0</v>
      </c>
      <c r="BL233" s="21" t="s">
        <v>213</v>
      </c>
      <c r="BM233" s="21" t="s">
        <v>408</v>
      </c>
    </row>
    <row r="234" spans="2:65" s="170" customFormat="1" ht="31.5" customHeight="1">
      <c r="B234" s="163"/>
      <c r="C234" s="164"/>
      <c r="D234" s="164"/>
      <c r="E234" s="165" t="s">
        <v>5</v>
      </c>
      <c r="F234" s="166" t="s">
        <v>409</v>
      </c>
      <c r="G234" s="167"/>
      <c r="H234" s="167"/>
      <c r="I234" s="167"/>
      <c r="J234" s="164"/>
      <c r="K234" s="168" t="s">
        <v>5</v>
      </c>
      <c r="L234" s="164"/>
      <c r="M234" s="164"/>
      <c r="N234" s="164"/>
      <c r="O234" s="164"/>
      <c r="P234" s="164"/>
      <c r="Q234" s="164"/>
      <c r="R234" s="169"/>
      <c r="T234" s="171"/>
      <c r="U234" s="164"/>
      <c r="V234" s="164"/>
      <c r="W234" s="164"/>
      <c r="X234" s="164"/>
      <c r="Y234" s="164"/>
      <c r="Z234" s="164"/>
      <c r="AA234" s="172"/>
      <c r="AT234" s="173" t="s">
        <v>158</v>
      </c>
      <c r="AU234" s="173" t="s">
        <v>102</v>
      </c>
      <c r="AV234" s="170" t="s">
        <v>86</v>
      </c>
      <c r="AW234" s="170" t="s">
        <v>35</v>
      </c>
      <c r="AX234" s="170" t="s">
        <v>78</v>
      </c>
      <c r="AY234" s="173" t="s">
        <v>150</v>
      </c>
    </row>
    <row r="235" spans="2:65" s="170" customFormat="1" ht="22.5" customHeight="1">
      <c r="B235" s="163"/>
      <c r="C235" s="164"/>
      <c r="D235" s="164"/>
      <c r="E235" s="165" t="s">
        <v>5</v>
      </c>
      <c r="F235" s="176" t="s">
        <v>410</v>
      </c>
      <c r="G235" s="177"/>
      <c r="H235" s="177"/>
      <c r="I235" s="177"/>
      <c r="J235" s="164"/>
      <c r="K235" s="168" t="s">
        <v>5</v>
      </c>
      <c r="L235" s="164"/>
      <c r="M235" s="164"/>
      <c r="N235" s="164"/>
      <c r="O235" s="164"/>
      <c r="P235" s="164"/>
      <c r="Q235" s="164"/>
      <c r="R235" s="169"/>
      <c r="T235" s="171"/>
      <c r="U235" s="164"/>
      <c r="V235" s="164"/>
      <c r="W235" s="164"/>
      <c r="X235" s="164"/>
      <c r="Y235" s="164"/>
      <c r="Z235" s="164"/>
      <c r="AA235" s="172"/>
      <c r="AT235" s="173" t="s">
        <v>158</v>
      </c>
      <c r="AU235" s="173" t="s">
        <v>102</v>
      </c>
      <c r="AV235" s="170" t="s">
        <v>86</v>
      </c>
      <c r="AW235" s="170" t="s">
        <v>35</v>
      </c>
      <c r="AX235" s="170" t="s">
        <v>78</v>
      </c>
      <c r="AY235" s="173" t="s">
        <v>150</v>
      </c>
    </row>
    <row r="236" spans="2:65" s="159" customFormat="1" ht="22.5" customHeight="1">
      <c r="B236" s="152"/>
      <c r="C236" s="153"/>
      <c r="D236" s="153"/>
      <c r="E236" s="154" t="s">
        <v>5</v>
      </c>
      <c r="F236" s="174" t="s">
        <v>411</v>
      </c>
      <c r="G236" s="175"/>
      <c r="H236" s="175"/>
      <c r="I236" s="175"/>
      <c r="J236" s="153"/>
      <c r="K236" s="157">
        <v>20.399999999999999</v>
      </c>
      <c r="L236" s="153"/>
      <c r="M236" s="153"/>
      <c r="N236" s="153"/>
      <c r="O236" s="153"/>
      <c r="P236" s="153"/>
      <c r="Q236" s="153"/>
      <c r="R236" s="158"/>
      <c r="T236" s="160"/>
      <c r="U236" s="153"/>
      <c r="V236" s="153"/>
      <c r="W236" s="153"/>
      <c r="X236" s="153"/>
      <c r="Y236" s="153"/>
      <c r="Z236" s="153"/>
      <c r="AA236" s="161"/>
      <c r="AT236" s="162" t="s">
        <v>158</v>
      </c>
      <c r="AU236" s="162" t="s">
        <v>102</v>
      </c>
      <c r="AV236" s="159" t="s">
        <v>102</v>
      </c>
      <c r="AW236" s="159" t="s">
        <v>35</v>
      </c>
      <c r="AX236" s="159" t="s">
        <v>86</v>
      </c>
      <c r="AY236" s="162" t="s">
        <v>150</v>
      </c>
    </row>
    <row r="237" spans="2:65" s="34" customFormat="1" ht="31.5" customHeight="1">
      <c r="B237" s="35"/>
      <c r="C237" s="142" t="s">
        <v>412</v>
      </c>
      <c r="D237" s="142" t="s">
        <v>151</v>
      </c>
      <c r="E237" s="143" t="s">
        <v>413</v>
      </c>
      <c r="F237" s="144" t="s">
        <v>414</v>
      </c>
      <c r="G237" s="144"/>
      <c r="H237" s="144"/>
      <c r="I237" s="144"/>
      <c r="J237" s="145" t="s">
        <v>161</v>
      </c>
      <c r="K237" s="146">
        <v>20.399999999999999</v>
      </c>
      <c r="L237" s="12"/>
      <c r="M237" s="12"/>
      <c r="N237" s="147">
        <f>ROUND(L237*K237,2)</f>
        <v>0</v>
      </c>
      <c r="O237" s="147"/>
      <c r="P237" s="147"/>
      <c r="Q237" s="147"/>
      <c r="R237" s="40"/>
      <c r="T237" s="148" t="s">
        <v>5</v>
      </c>
      <c r="U237" s="149" t="s">
        <v>43</v>
      </c>
      <c r="V237" s="36"/>
      <c r="W237" s="150">
        <f>V237*K237</f>
        <v>0</v>
      </c>
      <c r="X237" s="150">
        <v>2.717E-2</v>
      </c>
      <c r="Y237" s="150">
        <f>X237*K237</f>
        <v>0.55426799999999998</v>
      </c>
      <c r="Z237" s="150">
        <v>0</v>
      </c>
      <c r="AA237" s="151">
        <f>Z237*K237</f>
        <v>0</v>
      </c>
      <c r="AR237" s="21" t="s">
        <v>213</v>
      </c>
      <c r="AT237" s="21" t="s">
        <v>151</v>
      </c>
      <c r="AU237" s="21" t="s">
        <v>102</v>
      </c>
      <c r="AY237" s="21" t="s">
        <v>150</v>
      </c>
      <c r="BE237" s="104">
        <f>IF(U237="základní",N237,0)</f>
        <v>0</v>
      </c>
      <c r="BF237" s="104">
        <f>IF(U237="snížená",N237,0)</f>
        <v>0</v>
      </c>
      <c r="BG237" s="104">
        <f>IF(U237="zákl. přenesená",N237,0)</f>
        <v>0</v>
      </c>
      <c r="BH237" s="104">
        <f>IF(U237="sníž. přenesená",N237,0)</f>
        <v>0</v>
      </c>
      <c r="BI237" s="104">
        <f>IF(U237="nulová",N237,0)</f>
        <v>0</v>
      </c>
      <c r="BJ237" s="21" t="s">
        <v>86</v>
      </c>
      <c r="BK237" s="104">
        <f>ROUND(L237*K237,2)</f>
        <v>0</v>
      </c>
      <c r="BL237" s="21" t="s">
        <v>213</v>
      </c>
      <c r="BM237" s="21" t="s">
        <v>415</v>
      </c>
    </row>
    <row r="238" spans="2:65" s="170" customFormat="1" ht="22.5" customHeight="1">
      <c r="B238" s="163"/>
      <c r="C238" s="164"/>
      <c r="D238" s="164"/>
      <c r="E238" s="165" t="s">
        <v>5</v>
      </c>
      <c r="F238" s="166" t="s">
        <v>416</v>
      </c>
      <c r="G238" s="167"/>
      <c r="H238" s="167"/>
      <c r="I238" s="167"/>
      <c r="J238" s="164"/>
      <c r="K238" s="168" t="s">
        <v>5</v>
      </c>
      <c r="L238" s="164"/>
      <c r="M238" s="164"/>
      <c r="N238" s="164"/>
      <c r="O238" s="164"/>
      <c r="P238" s="164"/>
      <c r="Q238" s="164"/>
      <c r="R238" s="169"/>
      <c r="T238" s="171"/>
      <c r="U238" s="164"/>
      <c r="V238" s="164"/>
      <c r="W238" s="164"/>
      <c r="X238" s="164"/>
      <c r="Y238" s="164"/>
      <c r="Z238" s="164"/>
      <c r="AA238" s="172"/>
      <c r="AT238" s="173" t="s">
        <v>158</v>
      </c>
      <c r="AU238" s="173" t="s">
        <v>102</v>
      </c>
      <c r="AV238" s="170" t="s">
        <v>86</v>
      </c>
      <c r="AW238" s="170" t="s">
        <v>35</v>
      </c>
      <c r="AX238" s="170" t="s">
        <v>78</v>
      </c>
      <c r="AY238" s="173" t="s">
        <v>150</v>
      </c>
    </row>
    <row r="239" spans="2:65" s="159" customFormat="1" ht="22.5" customHeight="1">
      <c r="B239" s="152"/>
      <c r="C239" s="153"/>
      <c r="D239" s="153"/>
      <c r="E239" s="154" t="s">
        <v>5</v>
      </c>
      <c r="F239" s="174" t="s">
        <v>411</v>
      </c>
      <c r="G239" s="175"/>
      <c r="H239" s="175"/>
      <c r="I239" s="175"/>
      <c r="J239" s="153"/>
      <c r="K239" s="157">
        <v>20.399999999999999</v>
      </c>
      <c r="L239" s="153"/>
      <c r="M239" s="153"/>
      <c r="N239" s="153"/>
      <c r="O239" s="153"/>
      <c r="P239" s="153"/>
      <c r="Q239" s="153"/>
      <c r="R239" s="158"/>
      <c r="T239" s="160"/>
      <c r="U239" s="153"/>
      <c r="V239" s="153"/>
      <c r="W239" s="153"/>
      <c r="X239" s="153"/>
      <c r="Y239" s="153"/>
      <c r="Z239" s="153"/>
      <c r="AA239" s="161"/>
      <c r="AT239" s="162" t="s">
        <v>158</v>
      </c>
      <c r="AU239" s="162" t="s">
        <v>102</v>
      </c>
      <c r="AV239" s="159" t="s">
        <v>102</v>
      </c>
      <c r="AW239" s="159" t="s">
        <v>35</v>
      </c>
      <c r="AX239" s="159" t="s">
        <v>86</v>
      </c>
      <c r="AY239" s="162" t="s">
        <v>150</v>
      </c>
    </row>
    <row r="240" spans="2:65" s="34" customFormat="1" ht="31.5" customHeight="1">
      <c r="B240" s="35"/>
      <c r="C240" s="142" t="s">
        <v>417</v>
      </c>
      <c r="D240" s="142" t="s">
        <v>151</v>
      </c>
      <c r="E240" s="143" t="s">
        <v>418</v>
      </c>
      <c r="F240" s="144" t="s">
        <v>419</v>
      </c>
      <c r="G240" s="144"/>
      <c r="H240" s="144"/>
      <c r="I240" s="144"/>
      <c r="J240" s="145" t="s">
        <v>237</v>
      </c>
      <c r="K240" s="6"/>
      <c r="L240" s="12"/>
      <c r="M240" s="12"/>
      <c r="N240" s="147">
        <f>ROUND(L240*K240,2)</f>
        <v>0</v>
      </c>
      <c r="O240" s="147"/>
      <c r="P240" s="147"/>
      <c r="Q240" s="147"/>
      <c r="R240" s="40"/>
      <c r="T240" s="148" t="s">
        <v>5</v>
      </c>
      <c r="U240" s="149" t="s">
        <v>43</v>
      </c>
      <c r="V240" s="36"/>
      <c r="W240" s="150">
        <f>V240*K240</f>
        <v>0</v>
      </c>
      <c r="X240" s="150">
        <v>0</v>
      </c>
      <c r="Y240" s="150">
        <f>X240*K240</f>
        <v>0</v>
      </c>
      <c r="Z240" s="150">
        <v>0</v>
      </c>
      <c r="AA240" s="151">
        <f>Z240*K240</f>
        <v>0</v>
      </c>
      <c r="AR240" s="21" t="s">
        <v>213</v>
      </c>
      <c r="AT240" s="21" t="s">
        <v>151</v>
      </c>
      <c r="AU240" s="21" t="s">
        <v>102</v>
      </c>
      <c r="AY240" s="21" t="s">
        <v>150</v>
      </c>
      <c r="BE240" s="104">
        <f>IF(U240="základní",N240,0)</f>
        <v>0</v>
      </c>
      <c r="BF240" s="104">
        <f>IF(U240="snížená",N240,0)</f>
        <v>0</v>
      </c>
      <c r="BG240" s="104">
        <f>IF(U240="zákl. přenesená",N240,0)</f>
        <v>0</v>
      </c>
      <c r="BH240" s="104">
        <f>IF(U240="sníž. přenesená",N240,0)</f>
        <v>0</v>
      </c>
      <c r="BI240" s="104">
        <f>IF(U240="nulová",N240,0)</f>
        <v>0</v>
      </c>
      <c r="BJ240" s="21" t="s">
        <v>86</v>
      </c>
      <c r="BK240" s="104">
        <f>ROUND(L240*K240,2)</f>
        <v>0</v>
      </c>
      <c r="BL240" s="21" t="s">
        <v>213</v>
      </c>
      <c r="BM240" s="21" t="s">
        <v>420</v>
      </c>
    </row>
    <row r="241" spans="2:65" s="132" customFormat="1" ht="29.85" customHeight="1">
      <c r="B241" s="127"/>
      <c r="C241" s="128"/>
      <c r="D241" s="139" t="s">
        <v>123</v>
      </c>
      <c r="E241" s="139"/>
      <c r="F241" s="139"/>
      <c r="G241" s="139"/>
      <c r="H241" s="139"/>
      <c r="I241" s="139"/>
      <c r="J241" s="139"/>
      <c r="K241" s="139"/>
      <c r="L241" s="139"/>
      <c r="M241" s="139"/>
      <c r="N241" s="178">
        <f>BK241</f>
        <v>0</v>
      </c>
      <c r="O241" s="179"/>
      <c r="P241" s="179"/>
      <c r="Q241" s="179"/>
      <c r="R241" s="131"/>
      <c r="T241" s="133"/>
      <c r="U241" s="128"/>
      <c r="V241" s="128"/>
      <c r="W241" s="134">
        <f>SUM(W242:W249)</f>
        <v>0</v>
      </c>
      <c r="X241" s="128"/>
      <c r="Y241" s="134">
        <f>SUM(Y242:Y249)</f>
        <v>0</v>
      </c>
      <c r="Z241" s="128"/>
      <c r="AA241" s="135">
        <f>SUM(AA242:AA249)</f>
        <v>7.4663999999999994E-2</v>
      </c>
      <c r="AR241" s="136" t="s">
        <v>102</v>
      </c>
      <c r="AT241" s="137" t="s">
        <v>77</v>
      </c>
      <c r="AU241" s="137" t="s">
        <v>86</v>
      </c>
      <c r="AY241" s="136" t="s">
        <v>150</v>
      </c>
      <c r="BK241" s="138">
        <f>SUM(BK242:BK249)</f>
        <v>0</v>
      </c>
    </row>
    <row r="242" spans="2:65" s="34" customFormat="1" ht="31.5" customHeight="1">
      <c r="B242" s="35"/>
      <c r="C242" s="142" t="s">
        <v>421</v>
      </c>
      <c r="D242" s="142" t="s">
        <v>151</v>
      </c>
      <c r="E242" s="143" t="s">
        <v>422</v>
      </c>
      <c r="F242" s="144" t="s">
        <v>423</v>
      </c>
      <c r="G242" s="144"/>
      <c r="H242" s="144"/>
      <c r="I242" s="144"/>
      <c r="J242" s="145" t="s">
        <v>161</v>
      </c>
      <c r="K242" s="146">
        <v>6.8</v>
      </c>
      <c r="L242" s="12"/>
      <c r="M242" s="12"/>
      <c r="N242" s="147">
        <f>ROUND(L242*K242,2)</f>
        <v>0</v>
      </c>
      <c r="O242" s="147"/>
      <c r="P242" s="147"/>
      <c r="Q242" s="147"/>
      <c r="R242" s="40"/>
      <c r="T242" s="148" t="s">
        <v>5</v>
      </c>
      <c r="U242" s="149" t="s">
        <v>43</v>
      </c>
      <c r="V242" s="36"/>
      <c r="W242" s="150">
        <f>V242*K242</f>
        <v>0</v>
      </c>
      <c r="X242" s="150">
        <v>0</v>
      </c>
      <c r="Y242" s="150">
        <f>X242*K242</f>
        <v>0</v>
      </c>
      <c r="Z242" s="150">
        <v>1.098E-2</v>
      </c>
      <c r="AA242" s="151">
        <f>Z242*K242</f>
        <v>7.4663999999999994E-2</v>
      </c>
      <c r="AR242" s="21" t="s">
        <v>213</v>
      </c>
      <c r="AT242" s="21" t="s">
        <v>151</v>
      </c>
      <c r="AU242" s="21" t="s">
        <v>102</v>
      </c>
      <c r="AY242" s="21" t="s">
        <v>150</v>
      </c>
      <c r="BE242" s="104">
        <f>IF(U242="základní",N242,0)</f>
        <v>0</v>
      </c>
      <c r="BF242" s="104">
        <f>IF(U242="snížená",N242,0)</f>
        <v>0</v>
      </c>
      <c r="BG242" s="104">
        <f>IF(U242="zákl. přenesená",N242,0)</f>
        <v>0</v>
      </c>
      <c r="BH242" s="104">
        <f>IF(U242="sníž. přenesená",N242,0)</f>
        <v>0</v>
      </c>
      <c r="BI242" s="104">
        <f>IF(U242="nulová",N242,0)</f>
        <v>0</v>
      </c>
      <c r="BJ242" s="21" t="s">
        <v>86</v>
      </c>
      <c r="BK242" s="104">
        <f>ROUND(L242*K242,2)</f>
        <v>0</v>
      </c>
      <c r="BL242" s="21" t="s">
        <v>213</v>
      </c>
      <c r="BM242" s="21" t="s">
        <v>424</v>
      </c>
    </row>
    <row r="243" spans="2:65" s="170" customFormat="1" ht="22.5" customHeight="1">
      <c r="B243" s="163"/>
      <c r="C243" s="164"/>
      <c r="D243" s="164"/>
      <c r="E243" s="165" t="s">
        <v>5</v>
      </c>
      <c r="F243" s="166" t="s">
        <v>425</v>
      </c>
      <c r="G243" s="167"/>
      <c r="H243" s="167"/>
      <c r="I243" s="167"/>
      <c r="J243" s="164"/>
      <c r="K243" s="168" t="s">
        <v>5</v>
      </c>
      <c r="L243" s="164"/>
      <c r="M243" s="164"/>
      <c r="N243" s="164"/>
      <c r="O243" s="164"/>
      <c r="P243" s="164"/>
      <c r="Q243" s="164"/>
      <c r="R243" s="169"/>
      <c r="T243" s="171"/>
      <c r="U243" s="164"/>
      <c r="V243" s="164"/>
      <c r="W243" s="164"/>
      <c r="X243" s="164"/>
      <c r="Y243" s="164"/>
      <c r="Z243" s="164"/>
      <c r="AA243" s="172"/>
      <c r="AT243" s="173" t="s">
        <v>158</v>
      </c>
      <c r="AU243" s="173" t="s">
        <v>102</v>
      </c>
      <c r="AV243" s="170" t="s">
        <v>86</v>
      </c>
      <c r="AW243" s="170" t="s">
        <v>35</v>
      </c>
      <c r="AX243" s="170" t="s">
        <v>78</v>
      </c>
      <c r="AY243" s="173" t="s">
        <v>150</v>
      </c>
    </row>
    <row r="244" spans="2:65" s="170" customFormat="1" ht="22.5" customHeight="1">
      <c r="B244" s="163"/>
      <c r="C244" s="164"/>
      <c r="D244" s="164"/>
      <c r="E244" s="165" t="s">
        <v>5</v>
      </c>
      <c r="F244" s="176" t="s">
        <v>426</v>
      </c>
      <c r="G244" s="177"/>
      <c r="H244" s="177"/>
      <c r="I244" s="177"/>
      <c r="J244" s="164"/>
      <c r="K244" s="168" t="s">
        <v>5</v>
      </c>
      <c r="L244" s="164"/>
      <c r="M244" s="164"/>
      <c r="N244" s="164"/>
      <c r="O244" s="164"/>
      <c r="P244" s="164"/>
      <c r="Q244" s="164"/>
      <c r="R244" s="169"/>
      <c r="T244" s="171"/>
      <c r="U244" s="164"/>
      <c r="V244" s="164"/>
      <c r="W244" s="164"/>
      <c r="X244" s="164"/>
      <c r="Y244" s="164"/>
      <c r="Z244" s="164"/>
      <c r="AA244" s="172"/>
      <c r="AT244" s="173" t="s">
        <v>158</v>
      </c>
      <c r="AU244" s="173" t="s">
        <v>102</v>
      </c>
      <c r="AV244" s="170" t="s">
        <v>86</v>
      </c>
      <c r="AW244" s="170" t="s">
        <v>35</v>
      </c>
      <c r="AX244" s="170" t="s">
        <v>78</v>
      </c>
      <c r="AY244" s="173" t="s">
        <v>150</v>
      </c>
    </row>
    <row r="245" spans="2:65" s="159" customFormat="1" ht="22.5" customHeight="1">
      <c r="B245" s="152"/>
      <c r="C245" s="153"/>
      <c r="D245" s="153"/>
      <c r="E245" s="154" t="s">
        <v>5</v>
      </c>
      <c r="F245" s="174" t="s">
        <v>427</v>
      </c>
      <c r="G245" s="175"/>
      <c r="H245" s="175"/>
      <c r="I245" s="175"/>
      <c r="J245" s="153"/>
      <c r="K245" s="157">
        <v>6.8</v>
      </c>
      <c r="L245" s="153"/>
      <c r="M245" s="153"/>
      <c r="N245" s="153"/>
      <c r="O245" s="153"/>
      <c r="P245" s="153"/>
      <c r="Q245" s="153"/>
      <c r="R245" s="158"/>
      <c r="T245" s="160"/>
      <c r="U245" s="153"/>
      <c r="V245" s="153"/>
      <c r="W245" s="153"/>
      <c r="X245" s="153"/>
      <c r="Y245" s="153"/>
      <c r="Z245" s="153"/>
      <c r="AA245" s="161"/>
      <c r="AT245" s="162" t="s">
        <v>158</v>
      </c>
      <c r="AU245" s="162" t="s">
        <v>102</v>
      </c>
      <c r="AV245" s="159" t="s">
        <v>102</v>
      </c>
      <c r="AW245" s="159" t="s">
        <v>35</v>
      </c>
      <c r="AX245" s="159" t="s">
        <v>86</v>
      </c>
      <c r="AY245" s="162" t="s">
        <v>150</v>
      </c>
    </row>
    <row r="246" spans="2:65" s="34" customFormat="1" ht="31.5" customHeight="1">
      <c r="B246" s="35"/>
      <c r="C246" s="142" t="s">
        <v>428</v>
      </c>
      <c r="D246" s="142" t="s">
        <v>151</v>
      </c>
      <c r="E246" s="143" t="s">
        <v>429</v>
      </c>
      <c r="F246" s="144" t="s">
        <v>430</v>
      </c>
      <c r="G246" s="144"/>
      <c r="H246" s="144"/>
      <c r="I246" s="144"/>
      <c r="J246" s="145" t="s">
        <v>161</v>
      </c>
      <c r="K246" s="146">
        <v>6.8</v>
      </c>
      <c r="L246" s="12"/>
      <c r="M246" s="12"/>
      <c r="N246" s="147">
        <f>ROUND(L246*K246,2)</f>
        <v>0</v>
      </c>
      <c r="O246" s="147"/>
      <c r="P246" s="147"/>
      <c r="Q246" s="147"/>
      <c r="R246" s="40"/>
      <c r="T246" s="148" t="s">
        <v>5</v>
      </c>
      <c r="U246" s="149" t="s">
        <v>43</v>
      </c>
      <c r="V246" s="36"/>
      <c r="W246" s="150">
        <f>V246*K246</f>
        <v>0</v>
      </c>
      <c r="X246" s="150">
        <v>0</v>
      </c>
      <c r="Y246" s="150">
        <f>X246*K246</f>
        <v>0</v>
      </c>
      <c r="Z246" s="150">
        <v>0</v>
      </c>
      <c r="AA246" s="151">
        <f>Z246*K246</f>
        <v>0</v>
      </c>
      <c r="AR246" s="21" t="s">
        <v>213</v>
      </c>
      <c r="AT246" s="21" t="s">
        <v>151</v>
      </c>
      <c r="AU246" s="21" t="s">
        <v>102</v>
      </c>
      <c r="AY246" s="21" t="s">
        <v>150</v>
      </c>
      <c r="BE246" s="104">
        <f>IF(U246="základní",N246,0)</f>
        <v>0</v>
      </c>
      <c r="BF246" s="104">
        <f>IF(U246="snížená",N246,0)</f>
        <v>0</v>
      </c>
      <c r="BG246" s="104">
        <f>IF(U246="zákl. přenesená",N246,0)</f>
        <v>0</v>
      </c>
      <c r="BH246" s="104">
        <f>IF(U246="sníž. přenesená",N246,0)</f>
        <v>0</v>
      </c>
      <c r="BI246" s="104">
        <f>IF(U246="nulová",N246,0)</f>
        <v>0</v>
      </c>
      <c r="BJ246" s="21" t="s">
        <v>86</v>
      </c>
      <c r="BK246" s="104">
        <f>ROUND(L246*K246,2)</f>
        <v>0</v>
      </c>
      <c r="BL246" s="21" t="s">
        <v>213</v>
      </c>
      <c r="BM246" s="21" t="s">
        <v>431</v>
      </c>
    </row>
    <row r="247" spans="2:65" s="170" customFormat="1" ht="22.5" customHeight="1">
      <c r="B247" s="163"/>
      <c r="C247" s="164"/>
      <c r="D247" s="164"/>
      <c r="E247" s="165" t="s">
        <v>5</v>
      </c>
      <c r="F247" s="166" t="s">
        <v>432</v>
      </c>
      <c r="G247" s="167"/>
      <c r="H247" s="167"/>
      <c r="I247" s="167"/>
      <c r="J247" s="164"/>
      <c r="K247" s="168" t="s">
        <v>5</v>
      </c>
      <c r="L247" s="164"/>
      <c r="M247" s="164"/>
      <c r="N247" s="164"/>
      <c r="O247" s="164"/>
      <c r="P247" s="164"/>
      <c r="Q247" s="164"/>
      <c r="R247" s="169"/>
      <c r="T247" s="171"/>
      <c r="U247" s="164"/>
      <c r="V247" s="164"/>
      <c r="W247" s="164"/>
      <c r="X247" s="164"/>
      <c r="Y247" s="164"/>
      <c r="Z247" s="164"/>
      <c r="AA247" s="172"/>
      <c r="AT247" s="173" t="s">
        <v>158</v>
      </c>
      <c r="AU247" s="173" t="s">
        <v>102</v>
      </c>
      <c r="AV247" s="170" t="s">
        <v>86</v>
      </c>
      <c r="AW247" s="170" t="s">
        <v>35</v>
      </c>
      <c r="AX247" s="170" t="s">
        <v>78</v>
      </c>
      <c r="AY247" s="173" t="s">
        <v>150</v>
      </c>
    </row>
    <row r="248" spans="2:65" s="159" customFormat="1" ht="22.5" customHeight="1">
      <c r="B248" s="152"/>
      <c r="C248" s="153"/>
      <c r="D248" s="153"/>
      <c r="E248" s="154" t="s">
        <v>5</v>
      </c>
      <c r="F248" s="174" t="s">
        <v>433</v>
      </c>
      <c r="G248" s="175"/>
      <c r="H248" s="175"/>
      <c r="I248" s="175"/>
      <c r="J248" s="153"/>
      <c r="K248" s="157">
        <v>6.8</v>
      </c>
      <c r="L248" s="153"/>
      <c r="M248" s="153"/>
      <c r="N248" s="153"/>
      <c r="O248" s="153"/>
      <c r="P248" s="153"/>
      <c r="Q248" s="153"/>
      <c r="R248" s="158"/>
      <c r="T248" s="160"/>
      <c r="U248" s="153"/>
      <c r="V248" s="153"/>
      <c r="W248" s="153"/>
      <c r="X248" s="153"/>
      <c r="Y248" s="153"/>
      <c r="Z248" s="153"/>
      <c r="AA248" s="161"/>
      <c r="AT248" s="162" t="s">
        <v>158</v>
      </c>
      <c r="AU248" s="162" t="s">
        <v>102</v>
      </c>
      <c r="AV248" s="159" t="s">
        <v>102</v>
      </c>
      <c r="AW248" s="159" t="s">
        <v>35</v>
      </c>
      <c r="AX248" s="159" t="s">
        <v>86</v>
      </c>
      <c r="AY248" s="162" t="s">
        <v>150</v>
      </c>
    </row>
    <row r="249" spans="2:65" s="34" customFormat="1" ht="31.5" customHeight="1">
      <c r="B249" s="35"/>
      <c r="C249" s="142" t="s">
        <v>434</v>
      </c>
      <c r="D249" s="142" t="s">
        <v>151</v>
      </c>
      <c r="E249" s="143" t="s">
        <v>435</v>
      </c>
      <c r="F249" s="144" t="s">
        <v>436</v>
      </c>
      <c r="G249" s="144"/>
      <c r="H249" s="144"/>
      <c r="I249" s="144"/>
      <c r="J249" s="145" t="s">
        <v>237</v>
      </c>
      <c r="K249" s="6"/>
      <c r="L249" s="12"/>
      <c r="M249" s="12"/>
      <c r="N249" s="147">
        <f>ROUND(L249*K249,2)</f>
        <v>0</v>
      </c>
      <c r="O249" s="147"/>
      <c r="P249" s="147"/>
      <c r="Q249" s="147"/>
      <c r="R249" s="40"/>
      <c r="T249" s="148" t="s">
        <v>5</v>
      </c>
      <c r="U249" s="149" t="s">
        <v>43</v>
      </c>
      <c r="V249" s="36"/>
      <c r="W249" s="150">
        <f>V249*K249</f>
        <v>0</v>
      </c>
      <c r="X249" s="150">
        <v>0</v>
      </c>
      <c r="Y249" s="150">
        <f>X249*K249</f>
        <v>0</v>
      </c>
      <c r="Z249" s="150">
        <v>0</v>
      </c>
      <c r="AA249" s="151">
        <f>Z249*K249</f>
        <v>0</v>
      </c>
      <c r="AR249" s="21" t="s">
        <v>213</v>
      </c>
      <c r="AT249" s="21" t="s">
        <v>151</v>
      </c>
      <c r="AU249" s="21" t="s">
        <v>102</v>
      </c>
      <c r="AY249" s="21" t="s">
        <v>150</v>
      </c>
      <c r="BE249" s="104">
        <f>IF(U249="základní",N249,0)</f>
        <v>0</v>
      </c>
      <c r="BF249" s="104">
        <f>IF(U249="snížená",N249,0)</f>
        <v>0</v>
      </c>
      <c r="BG249" s="104">
        <f>IF(U249="zákl. přenesená",N249,0)</f>
        <v>0</v>
      </c>
      <c r="BH249" s="104">
        <f>IF(U249="sníž. přenesená",N249,0)</f>
        <v>0</v>
      </c>
      <c r="BI249" s="104">
        <f>IF(U249="nulová",N249,0)</f>
        <v>0</v>
      </c>
      <c r="BJ249" s="21" t="s">
        <v>86</v>
      </c>
      <c r="BK249" s="104">
        <f>ROUND(L249*K249,2)</f>
        <v>0</v>
      </c>
      <c r="BL249" s="21" t="s">
        <v>213</v>
      </c>
      <c r="BM249" s="21" t="s">
        <v>437</v>
      </c>
    </row>
    <row r="250" spans="2:65" s="132" customFormat="1" ht="29.85" customHeight="1">
      <c r="B250" s="127"/>
      <c r="C250" s="128"/>
      <c r="D250" s="139" t="s">
        <v>124</v>
      </c>
      <c r="E250" s="139"/>
      <c r="F250" s="139"/>
      <c r="G250" s="139"/>
      <c r="H250" s="139"/>
      <c r="I250" s="139"/>
      <c r="J250" s="139"/>
      <c r="K250" s="139"/>
      <c r="L250" s="139"/>
      <c r="M250" s="139"/>
      <c r="N250" s="178">
        <f>BK250</f>
        <v>0</v>
      </c>
      <c r="O250" s="179"/>
      <c r="P250" s="179"/>
      <c r="Q250" s="179"/>
      <c r="R250" s="131"/>
      <c r="T250" s="133"/>
      <c r="U250" s="128"/>
      <c r="V250" s="128"/>
      <c r="W250" s="134">
        <f>SUM(W251:W259)</f>
        <v>0</v>
      </c>
      <c r="X250" s="128"/>
      <c r="Y250" s="134">
        <f>SUM(Y251:Y259)</f>
        <v>1.2855999999999999E-2</v>
      </c>
      <c r="Z250" s="128"/>
      <c r="AA250" s="135">
        <f>SUM(AA251:AA259)</f>
        <v>7.9832E-2</v>
      </c>
      <c r="AR250" s="136" t="s">
        <v>102</v>
      </c>
      <c r="AT250" s="137" t="s">
        <v>77</v>
      </c>
      <c r="AU250" s="137" t="s">
        <v>86</v>
      </c>
      <c r="AY250" s="136" t="s">
        <v>150</v>
      </c>
      <c r="BK250" s="138">
        <f>SUM(BK251:BK259)</f>
        <v>0</v>
      </c>
    </row>
    <row r="251" spans="2:65" s="34" customFormat="1" ht="31.5" customHeight="1">
      <c r="B251" s="35"/>
      <c r="C251" s="142" t="s">
        <v>438</v>
      </c>
      <c r="D251" s="142" t="s">
        <v>151</v>
      </c>
      <c r="E251" s="143" t="s">
        <v>439</v>
      </c>
      <c r="F251" s="144" t="s">
        <v>440</v>
      </c>
      <c r="G251" s="144"/>
      <c r="H251" s="144"/>
      <c r="I251" s="144"/>
      <c r="J251" s="145" t="s">
        <v>167</v>
      </c>
      <c r="K251" s="146">
        <v>6.8</v>
      </c>
      <c r="L251" s="12"/>
      <c r="M251" s="12"/>
      <c r="N251" s="147">
        <f>ROUND(L251*K251,2)</f>
        <v>0</v>
      </c>
      <c r="O251" s="147"/>
      <c r="P251" s="147"/>
      <c r="Q251" s="147"/>
      <c r="R251" s="40"/>
      <c r="T251" s="148" t="s">
        <v>5</v>
      </c>
      <c r="U251" s="149" t="s">
        <v>43</v>
      </c>
      <c r="V251" s="36"/>
      <c r="W251" s="150">
        <f>V251*K251</f>
        <v>0</v>
      </c>
      <c r="X251" s="150">
        <v>0</v>
      </c>
      <c r="Y251" s="150">
        <f>X251*K251</f>
        <v>0</v>
      </c>
      <c r="Z251" s="150">
        <v>1.174E-2</v>
      </c>
      <c r="AA251" s="151">
        <f>Z251*K251</f>
        <v>7.9832E-2</v>
      </c>
      <c r="AR251" s="21" t="s">
        <v>213</v>
      </c>
      <c r="AT251" s="21" t="s">
        <v>151</v>
      </c>
      <c r="AU251" s="21" t="s">
        <v>102</v>
      </c>
      <c r="AY251" s="21" t="s">
        <v>150</v>
      </c>
      <c r="BE251" s="104">
        <f>IF(U251="základní",N251,0)</f>
        <v>0</v>
      </c>
      <c r="BF251" s="104">
        <f>IF(U251="snížená",N251,0)</f>
        <v>0</v>
      </c>
      <c r="BG251" s="104">
        <f>IF(U251="zákl. přenesená",N251,0)</f>
        <v>0</v>
      </c>
      <c r="BH251" s="104">
        <f>IF(U251="sníž. přenesená",N251,0)</f>
        <v>0</v>
      </c>
      <c r="BI251" s="104">
        <f>IF(U251="nulová",N251,0)</f>
        <v>0</v>
      </c>
      <c r="BJ251" s="21" t="s">
        <v>86</v>
      </c>
      <c r="BK251" s="104">
        <f>ROUND(L251*K251,2)</f>
        <v>0</v>
      </c>
      <c r="BL251" s="21" t="s">
        <v>213</v>
      </c>
      <c r="BM251" s="21" t="s">
        <v>441</v>
      </c>
    </row>
    <row r="252" spans="2:65" s="170" customFormat="1" ht="22.5" customHeight="1">
      <c r="B252" s="163"/>
      <c r="C252" s="164"/>
      <c r="D252" s="164"/>
      <c r="E252" s="165" t="s">
        <v>5</v>
      </c>
      <c r="F252" s="166" t="s">
        <v>442</v>
      </c>
      <c r="G252" s="167"/>
      <c r="H252" s="167"/>
      <c r="I252" s="167"/>
      <c r="J252" s="164"/>
      <c r="K252" s="168" t="s">
        <v>5</v>
      </c>
      <c r="L252" s="164"/>
      <c r="M252" s="164"/>
      <c r="N252" s="164"/>
      <c r="O252" s="164"/>
      <c r="P252" s="164"/>
      <c r="Q252" s="164"/>
      <c r="R252" s="169"/>
      <c r="T252" s="171"/>
      <c r="U252" s="164"/>
      <c r="V252" s="164"/>
      <c r="W252" s="164"/>
      <c r="X252" s="164"/>
      <c r="Y252" s="164"/>
      <c r="Z252" s="164"/>
      <c r="AA252" s="172"/>
      <c r="AT252" s="173" t="s">
        <v>158</v>
      </c>
      <c r="AU252" s="173" t="s">
        <v>102</v>
      </c>
      <c r="AV252" s="170" t="s">
        <v>86</v>
      </c>
      <c r="AW252" s="170" t="s">
        <v>35</v>
      </c>
      <c r="AX252" s="170" t="s">
        <v>78</v>
      </c>
      <c r="AY252" s="173" t="s">
        <v>150</v>
      </c>
    </row>
    <row r="253" spans="2:65" s="159" customFormat="1" ht="22.5" customHeight="1">
      <c r="B253" s="152"/>
      <c r="C253" s="153"/>
      <c r="D253" s="153"/>
      <c r="E253" s="154" t="s">
        <v>5</v>
      </c>
      <c r="F253" s="174" t="s">
        <v>443</v>
      </c>
      <c r="G253" s="175"/>
      <c r="H253" s="175"/>
      <c r="I253" s="175"/>
      <c r="J253" s="153"/>
      <c r="K253" s="157">
        <v>6.8</v>
      </c>
      <c r="L253" s="153"/>
      <c r="M253" s="153"/>
      <c r="N253" s="153"/>
      <c r="O253" s="153"/>
      <c r="P253" s="153"/>
      <c r="Q253" s="153"/>
      <c r="R253" s="158"/>
      <c r="T253" s="160"/>
      <c r="U253" s="153"/>
      <c r="V253" s="153"/>
      <c r="W253" s="153"/>
      <c r="X253" s="153"/>
      <c r="Y253" s="153"/>
      <c r="Z253" s="153"/>
      <c r="AA253" s="161"/>
      <c r="AT253" s="162" t="s">
        <v>158</v>
      </c>
      <c r="AU253" s="162" t="s">
        <v>102</v>
      </c>
      <c r="AV253" s="159" t="s">
        <v>102</v>
      </c>
      <c r="AW253" s="159" t="s">
        <v>35</v>
      </c>
      <c r="AX253" s="159" t="s">
        <v>86</v>
      </c>
      <c r="AY253" s="162" t="s">
        <v>150</v>
      </c>
    </row>
    <row r="254" spans="2:65" s="34" customFormat="1" ht="31.5" customHeight="1">
      <c r="B254" s="35"/>
      <c r="C254" s="142" t="s">
        <v>444</v>
      </c>
      <c r="D254" s="142" t="s">
        <v>151</v>
      </c>
      <c r="E254" s="143" t="s">
        <v>445</v>
      </c>
      <c r="F254" s="144" t="s">
        <v>446</v>
      </c>
      <c r="G254" s="144"/>
      <c r="H254" s="144"/>
      <c r="I254" s="144"/>
      <c r="J254" s="145" t="s">
        <v>167</v>
      </c>
      <c r="K254" s="146">
        <v>6.8</v>
      </c>
      <c r="L254" s="12"/>
      <c r="M254" s="12"/>
      <c r="N254" s="147">
        <f>ROUND(L254*K254,2)</f>
        <v>0</v>
      </c>
      <c r="O254" s="147"/>
      <c r="P254" s="147"/>
      <c r="Q254" s="147"/>
      <c r="R254" s="40"/>
      <c r="T254" s="148" t="s">
        <v>5</v>
      </c>
      <c r="U254" s="149" t="s">
        <v>43</v>
      </c>
      <c r="V254" s="36"/>
      <c r="W254" s="150">
        <f>V254*K254</f>
        <v>0</v>
      </c>
      <c r="X254" s="150">
        <v>6.2E-4</v>
      </c>
      <c r="Y254" s="150">
        <f>X254*K254</f>
        <v>4.2160000000000001E-3</v>
      </c>
      <c r="Z254" s="150">
        <v>0</v>
      </c>
      <c r="AA254" s="151">
        <f>Z254*K254</f>
        <v>0</v>
      </c>
      <c r="AR254" s="21" t="s">
        <v>213</v>
      </c>
      <c r="AT254" s="21" t="s">
        <v>151</v>
      </c>
      <c r="AU254" s="21" t="s">
        <v>102</v>
      </c>
      <c r="AY254" s="21" t="s">
        <v>150</v>
      </c>
      <c r="BE254" s="104">
        <f>IF(U254="základní",N254,0)</f>
        <v>0</v>
      </c>
      <c r="BF254" s="104">
        <f>IF(U254="snížená",N254,0)</f>
        <v>0</v>
      </c>
      <c r="BG254" s="104">
        <f>IF(U254="zákl. přenesená",N254,0)</f>
        <v>0</v>
      </c>
      <c r="BH254" s="104">
        <f>IF(U254="sníž. přenesená",N254,0)</f>
        <v>0</v>
      </c>
      <c r="BI254" s="104">
        <f>IF(U254="nulová",N254,0)</f>
        <v>0</v>
      </c>
      <c r="BJ254" s="21" t="s">
        <v>86</v>
      </c>
      <c r="BK254" s="104">
        <f>ROUND(L254*K254,2)</f>
        <v>0</v>
      </c>
      <c r="BL254" s="21" t="s">
        <v>213</v>
      </c>
      <c r="BM254" s="21" t="s">
        <v>447</v>
      </c>
    </row>
    <row r="255" spans="2:65" s="170" customFormat="1" ht="22.5" customHeight="1">
      <c r="B255" s="163"/>
      <c r="C255" s="164"/>
      <c r="D255" s="164"/>
      <c r="E255" s="165" t="s">
        <v>5</v>
      </c>
      <c r="F255" s="166" t="s">
        <v>448</v>
      </c>
      <c r="G255" s="167"/>
      <c r="H255" s="167"/>
      <c r="I255" s="167"/>
      <c r="J255" s="164"/>
      <c r="K255" s="168" t="s">
        <v>5</v>
      </c>
      <c r="L255" s="164"/>
      <c r="M255" s="164"/>
      <c r="N255" s="164"/>
      <c r="O255" s="164"/>
      <c r="P255" s="164"/>
      <c r="Q255" s="164"/>
      <c r="R255" s="169"/>
      <c r="T255" s="171"/>
      <c r="U255" s="164"/>
      <c r="V255" s="164"/>
      <c r="W255" s="164"/>
      <c r="X255" s="164"/>
      <c r="Y255" s="164"/>
      <c r="Z255" s="164"/>
      <c r="AA255" s="172"/>
      <c r="AT255" s="173" t="s">
        <v>158</v>
      </c>
      <c r="AU255" s="173" t="s">
        <v>102</v>
      </c>
      <c r="AV255" s="170" t="s">
        <v>86</v>
      </c>
      <c r="AW255" s="170" t="s">
        <v>35</v>
      </c>
      <c r="AX255" s="170" t="s">
        <v>78</v>
      </c>
      <c r="AY255" s="173" t="s">
        <v>150</v>
      </c>
    </row>
    <row r="256" spans="2:65" s="159" customFormat="1" ht="22.5" customHeight="1">
      <c r="B256" s="152"/>
      <c r="C256" s="153"/>
      <c r="D256" s="153"/>
      <c r="E256" s="154" t="s">
        <v>5</v>
      </c>
      <c r="F256" s="174" t="s">
        <v>433</v>
      </c>
      <c r="G256" s="175"/>
      <c r="H256" s="175"/>
      <c r="I256" s="175"/>
      <c r="J256" s="153"/>
      <c r="K256" s="157">
        <v>6.8</v>
      </c>
      <c r="L256" s="153"/>
      <c r="M256" s="153"/>
      <c r="N256" s="153"/>
      <c r="O256" s="153"/>
      <c r="P256" s="153"/>
      <c r="Q256" s="153"/>
      <c r="R256" s="158"/>
      <c r="T256" s="160"/>
      <c r="U256" s="153"/>
      <c r="V256" s="153"/>
      <c r="W256" s="153"/>
      <c r="X256" s="153"/>
      <c r="Y256" s="153"/>
      <c r="Z256" s="153"/>
      <c r="AA256" s="161"/>
      <c r="AT256" s="162" t="s">
        <v>158</v>
      </c>
      <c r="AU256" s="162" t="s">
        <v>102</v>
      </c>
      <c r="AV256" s="159" t="s">
        <v>102</v>
      </c>
      <c r="AW256" s="159" t="s">
        <v>35</v>
      </c>
      <c r="AX256" s="159" t="s">
        <v>86</v>
      </c>
      <c r="AY256" s="162" t="s">
        <v>150</v>
      </c>
    </row>
    <row r="257" spans="2:65" s="34" customFormat="1" ht="22.5" customHeight="1">
      <c r="B257" s="35"/>
      <c r="C257" s="182" t="s">
        <v>449</v>
      </c>
      <c r="D257" s="182" t="s">
        <v>276</v>
      </c>
      <c r="E257" s="183" t="s">
        <v>450</v>
      </c>
      <c r="F257" s="184" t="s">
        <v>451</v>
      </c>
      <c r="G257" s="184"/>
      <c r="H257" s="184"/>
      <c r="I257" s="184"/>
      <c r="J257" s="185" t="s">
        <v>222</v>
      </c>
      <c r="K257" s="186">
        <v>24</v>
      </c>
      <c r="L257" s="13"/>
      <c r="M257" s="13"/>
      <c r="N257" s="187">
        <f>ROUND(L257*K257,2)</f>
        <v>0</v>
      </c>
      <c r="O257" s="147"/>
      <c r="P257" s="147"/>
      <c r="Q257" s="147"/>
      <c r="R257" s="40"/>
      <c r="T257" s="148" t="s">
        <v>5</v>
      </c>
      <c r="U257" s="149" t="s">
        <v>43</v>
      </c>
      <c r="V257" s="36"/>
      <c r="W257" s="150">
        <f>V257*K257</f>
        <v>0</v>
      </c>
      <c r="X257" s="150">
        <v>3.6000000000000002E-4</v>
      </c>
      <c r="Y257" s="150">
        <f>X257*K257</f>
        <v>8.6400000000000001E-3</v>
      </c>
      <c r="Z257" s="150">
        <v>0</v>
      </c>
      <c r="AA257" s="151">
        <f>Z257*K257</f>
        <v>0</v>
      </c>
      <c r="AR257" s="21" t="s">
        <v>279</v>
      </c>
      <c r="AT257" s="21" t="s">
        <v>276</v>
      </c>
      <c r="AU257" s="21" t="s">
        <v>102</v>
      </c>
      <c r="AY257" s="21" t="s">
        <v>150</v>
      </c>
      <c r="BE257" s="104">
        <f>IF(U257="základní",N257,0)</f>
        <v>0</v>
      </c>
      <c r="BF257" s="104">
        <f>IF(U257="snížená",N257,0)</f>
        <v>0</v>
      </c>
      <c r="BG257" s="104">
        <f>IF(U257="zákl. přenesená",N257,0)</f>
        <v>0</v>
      </c>
      <c r="BH257" s="104">
        <f>IF(U257="sníž. přenesená",N257,0)</f>
        <v>0</v>
      </c>
      <c r="BI257" s="104">
        <f>IF(U257="nulová",N257,0)</f>
        <v>0</v>
      </c>
      <c r="BJ257" s="21" t="s">
        <v>86</v>
      </c>
      <c r="BK257" s="104">
        <f>ROUND(L257*K257,2)</f>
        <v>0</v>
      </c>
      <c r="BL257" s="21" t="s">
        <v>213</v>
      </c>
      <c r="BM257" s="21" t="s">
        <v>452</v>
      </c>
    </row>
    <row r="258" spans="2:65" s="159" customFormat="1" ht="22.5" customHeight="1">
      <c r="B258" s="152"/>
      <c r="C258" s="153"/>
      <c r="D258" s="153"/>
      <c r="E258" s="154" t="s">
        <v>5</v>
      </c>
      <c r="F258" s="155" t="s">
        <v>453</v>
      </c>
      <c r="G258" s="156"/>
      <c r="H258" s="156"/>
      <c r="I258" s="156"/>
      <c r="J258" s="153"/>
      <c r="K258" s="157">
        <v>24</v>
      </c>
      <c r="L258" s="153"/>
      <c r="M258" s="153"/>
      <c r="N258" s="153"/>
      <c r="O258" s="153"/>
      <c r="P258" s="153"/>
      <c r="Q258" s="153"/>
      <c r="R258" s="158"/>
      <c r="T258" s="160"/>
      <c r="U258" s="153"/>
      <c r="V258" s="153"/>
      <c r="W258" s="153"/>
      <c r="X258" s="153"/>
      <c r="Y258" s="153"/>
      <c r="Z258" s="153"/>
      <c r="AA258" s="161"/>
      <c r="AT258" s="162" t="s">
        <v>158</v>
      </c>
      <c r="AU258" s="162" t="s">
        <v>102</v>
      </c>
      <c r="AV258" s="159" t="s">
        <v>102</v>
      </c>
      <c r="AW258" s="159" t="s">
        <v>35</v>
      </c>
      <c r="AX258" s="159" t="s">
        <v>86</v>
      </c>
      <c r="AY258" s="162" t="s">
        <v>150</v>
      </c>
    </row>
    <row r="259" spans="2:65" s="34" customFormat="1" ht="31.5" customHeight="1">
      <c r="B259" s="35"/>
      <c r="C259" s="142" t="s">
        <v>454</v>
      </c>
      <c r="D259" s="142" t="s">
        <v>151</v>
      </c>
      <c r="E259" s="143" t="s">
        <v>455</v>
      </c>
      <c r="F259" s="144" t="s">
        <v>456</v>
      </c>
      <c r="G259" s="144"/>
      <c r="H259" s="144"/>
      <c r="I259" s="144"/>
      <c r="J259" s="145" t="s">
        <v>237</v>
      </c>
      <c r="K259" s="6"/>
      <c r="L259" s="12"/>
      <c r="M259" s="12"/>
      <c r="N259" s="147">
        <f>ROUND(L259*K259,2)</f>
        <v>0</v>
      </c>
      <c r="O259" s="147"/>
      <c r="P259" s="147"/>
      <c r="Q259" s="147"/>
      <c r="R259" s="40"/>
      <c r="T259" s="148" t="s">
        <v>5</v>
      </c>
      <c r="U259" s="149" t="s">
        <v>43</v>
      </c>
      <c r="V259" s="36"/>
      <c r="W259" s="150">
        <f>V259*K259</f>
        <v>0</v>
      </c>
      <c r="X259" s="150">
        <v>0</v>
      </c>
      <c r="Y259" s="150">
        <f>X259*K259</f>
        <v>0</v>
      </c>
      <c r="Z259" s="150">
        <v>0</v>
      </c>
      <c r="AA259" s="151">
        <f>Z259*K259</f>
        <v>0</v>
      </c>
      <c r="AR259" s="21" t="s">
        <v>213</v>
      </c>
      <c r="AT259" s="21" t="s">
        <v>151</v>
      </c>
      <c r="AU259" s="21" t="s">
        <v>102</v>
      </c>
      <c r="AY259" s="21" t="s">
        <v>150</v>
      </c>
      <c r="BE259" s="104">
        <f>IF(U259="základní",N259,0)</f>
        <v>0</v>
      </c>
      <c r="BF259" s="104">
        <f>IF(U259="snížená",N259,0)</f>
        <v>0</v>
      </c>
      <c r="BG259" s="104">
        <f>IF(U259="zákl. přenesená",N259,0)</f>
        <v>0</v>
      </c>
      <c r="BH259" s="104">
        <f>IF(U259="sníž. přenesená",N259,0)</f>
        <v>0</v>
      </c>
      <c r="BI259" s="104">
        <f>IF(U259="nulová",N259,0)</f>
        <v>0</v>
      </c>
      <c r="BJ259" s="21" t="s">
        <v>86</v>
      </c>
      <c r="BK259" s="104">
        <f>ROUND(L259*K259,2)</f>
        <v>0</v>
      </c>
      <c r="BL259" s="21" t="s">
        <v>213</v>
      </c>
      <c r="BM259" s="21" t="s">
        <v>457</v>
      </c>
    </row>
    <row r="260" spans="2:65" s="132" customFormat="1" ht="29.85" customHeight="1">
      <c r="B260" s="127"/>
      <c r="C260" s="128"/>
      <c r="D260" s="139" t="s">
        <v>125</v>
      </c>
      <c r="E260" s="139"/>
      <c r="F260" s="139"/>
      <c r="G260" s="139"/>
      <c r="H260" s="139"/>
      <c r="I260" s="139"/>
      <c r="J260" s="139"/>
      <c r="K260" s="139"/>
      <c r="L260" s="139"/>
      <c r="M260" s="139"/>
      <c r="N260" s="178">
        <f>BK260</f>
        <v>0</v>
      </c>
      <c r="O260" s="179"/>
      <c r="P260" s="179"/>
      <c r="Q260" s="179"/>
      <c r="R260" s="131"/>
      <c r="T260" s="133"/>
      <c r="U260" s="128"/>
      <c r="V260" s="128"/>
      <c r="W260" s="134">
        <f>SUM(W261:W264)</f>
        <v>0</v>
      </c>
      <c r="X260" s="128"/>
      <c r="Y260" s="134">
        <f>SUM(Y261:Y264)</f>
        <v>1.768E-3</v>
      </c>
      <c r="Z260" s="128"/>
      <c r="AA260" s="135">
        <f>SUM(AA261:AA264)</f>
        <v>0</v>
      </c>
      <c r="AR260" s="136" t="s">
        <v>102</v>
      </c>
      <c r="AT260" s="137" t="s">
        <v>77</v>
      </c>
      <c r="AU260" s="137" t="s">
        <v>86</v>
      </c>
      <c r="AY260" s="136" t="s">
        <v>150</v>
      </c>
      <c r="BK260" s="138">
        <f>SUM(BK261:BK264)</f>
        <v>0</v>
      </c>
    </row>
    <row r="261" spans="2:65" s="34" customFormat="1" ht="31.5" customHeight="1">
      <c r="B261" s="35"/>
      <c r="C261" s="142" t="s">
        <v>458</v>
      </c>
      <c r="D261" s="142" t="s">
        <v>151</v>
      </c>
      <c r="E261" s="143" t="s">
        <v>459</v>
      </c>
      <c r="F261" s="144" t="s">
        <v>460</v>
      </c>
      <c r="G261" s="144"/>
      <c r="H261" s="144"/>
      <c r="I261" s="144"/>
      <c r="J261" s="145" t="s">
        <v>161</v>
      </c>
      <c r="K261" s="146">
        <v>6.8</v>
      </c>
      <c r="L261" s="12"/>
      <c r="M261" s="12"/>
      <c r="N261" s="147">
        <f>ROUND(L261*K261,2)</f>
        <v>0</v>
      </c>
      <c r="O261" s="147"/>
      <c r="P261" s="147"/>
      <c r="Q261" s="147"/>
      <c r="R261" s="40"/>
      <c r="T261" s="148" t="s">
        <v>5</v>
      </c>
      <c r="U261" s="149" t="s">
        <v>43</v>
      </c>
      <c r="V261" s="36"/>
      <c r="W261" s="150">
        <f>V261*K261</f>
        <v>0</v>
      </c>
      <c r="X261" s="150">
        <v>2.0000000000000002E-5</v>
      </c>
      <c r="Y261" s="150">
        <f>X261*K261</f>
        <v>1.36E-4</v>
      </c>
      <c r="Z261" s="150">
        <v>0</v>
      </c>
      <c r="AA261" s="151">
        <f>Z261*K261</f>
        <v>0</v>
      </c>
      <c r="AR261" s="21" t="s">
        <v>213</v>
      </c>
      <c r="AT261" s="21" t="s">
        <v>151</v>
      </c>
      <c r="AU261" s="21" t="s">
        <v>102</v>
      </c>
      <c r="AY261" s="21" t="s">
        <v>150</v>
      </c>
      <c r="BE261" s="104">
        <f>IF(U261="základní",N261,0)</f>
        <v>0</v>
      </c>
      <c r="BF261" s="104">
        <f>IF(U261="snížená",N261,0)</f>
        <v>0</v>
      </c>
      <c r="BG261" s="104">
        <f>IF(U261="zákl. přenesená",N261,0)</f>
        <v>0</v>
      </c>
      <c r="BH261" s="104">
        <f>IF(U261="sníž. přenesená",N261,0)</f>
        <v>0</v>
      </c>
      <c r="BI261" s="104">
        <f>IF(U261="nulová",N261,0)</f>
        <v>0</v>
      </c>
      <c r="BJ261" s="21" t="s">
        <v>86</v>
      </c>
      <c r="BK261" s="104">
        <f>ROUND(L261*K261,2)</f>
        <v>0</v>
      </c>
      <c r="BL261" s="21" t="s">
        <v>213</v>
      </c>
      <c r="BM261" s="21" t="s">
        <v>461</v>
      </c>
    </row>
    <row r="262" spans="2:65" s="170" customFormat="1" ht="22.5" customHeight="1">
      <c r="B262" s="163"/>
      <c r="C262" s="164"/>
      <c r="D262" s="164"/>
      <c r="E262" s="165" t="s">
        <v>5</v>
      </c>
      <c r="F262" s="166" t="s">
        <v>462</v>
      </c>
      <c r="G262" s="167"/>
      <c r="H262" s="167"/>
      <c r="I262" s="167"/>
      <c r="J262" s="164"/>
      <c r="K262" s="168" t="s">
        <v>5</v>
      </c>
      <c r="L262" s="164"/>
      <c r="M262" s="164"/>
      <c r="N262" s="164"/>
      <c r="O262" s="164"/>
      <c r="P262" s="164"/>
      <c r="Q262" s="164"/>
      <c r="R262" s="169"/>
      <c r="T262" s="171"/>
      <c r="U262" s="164"/>
      <c r="V262" s="164"/>
      <c r="W262" s="164"/>
      <c r="X262" s="164"/>
      <c r="Y262" s="164"/>
      <c r="Z262" s="164"/>
      <c r="AA262" s="172"/>
      <c r="AT262" s="173" t="s">
        <v>158</v>
      </c>
      <c r="AU262" s="173" t="s">
        <v>102</v>
      </c>
      <c r="AV262" s="170" t="s">
        <v>86</v>
      </c>
      <c r="AW262" s="170" t="s">
        <v>35</v>
      </c>
      <c r="AX262" s="170" t="s">
        <v>78</v>
      </c>
      <c r="AY262" s="173" t="s">
        <v>150</v>
      </c>
    </row>
    <row r="263" spans="2:65" s="159" customFormat="1" ht="22.5" customHeight="1">
      <c r="B263" s="152"/>
      <c r="C263" s="153"/>
      <c r="D263" s="153"/>
      <c r="E263" s="154" t="s">
        <v>5</v>
      </c>
      <c r="F263" s="174" t="s">
        <v>433</v>
      </c>
      <c r="G263" s="175"/>
      <c r="H263" s="175"/>
      <c r="I263" s="175"/>
      <c r="J263" s="153"/>
      <c r="K263" s="157">
        <v>6.8</v>
      </c>
      <c r="L263" s="153"/>
      <c r="M263" s="153"/>
      <c r="N263" s="153"/>
      <c r="O263" s="153"/>
      <c r="P263" s="153"/>
      <c r="Q263" s="153"/>
      <c r="R263" s="158"/>
      <c r="T263" s="160"/>
      <c r="U263" s="153"/>
      <c r="V263" s="153"/>
      <c r="W263" s="153"/>
      <c r="X263" s="153"/>
      <c r="Y263" s="153"/>
      <c r="Z263" s="153"/>
      <c r="AA263" s="161"/>
      <c r="AT263" s="162" t="s">
        <v>158</v>
      </c>
      <c r="AU263" s="162" t="s">
        <v>102</v>
      </c>
      <c r="AV263" s="159" t="s">
        <v>102</v>
      </c>
      <c r="AW263" s="159" t="s">
        <v>35</v>
      </c>
      <c r="AX263" s="159" t="s">
        <v>86</v>
      </c>
      <c r="AY263" s="162" t="s">
        <v>150</v>
      </c>
    </row>
    <row r="264" spans="2:65" s="34" customFormat="1" ht="31.5" customHeight="1">
      <c r="B264" s="35"/>
      <c r="C264" s="142" t="s">
        <v>463</v>
      </c>
      <c r="D264" s="142" t="s">
        <v>151</v>
      </c>
      <c r="E264" s="143" t="s">
        <v>464</v>
      </c>
      <c r="F264" s="144" t="s">
        <v>465</v>
      </c>
      <c r="G264" s="144"/>
      <c r="H264" s="144"/>
      <c r="I264" s="144"/>
      <c r="J264" s="145" t="s">
        <v>161</v>
      </c>
      <c r="K264" s="146">
        <v>6.8</v>
      </c>
      <c r="L264" s="12"/>
      <c r="M264" s="12"/>
      <c r="N264" s="147">
        <f>ROUND(L264*K264,2)</f>
        <v>0</v>
      </c>
      <c r="O264" s="147"/>
      <c r="P264" s="147"/>
      <c r="Q264" s="147"/>
      <c r="R264" s="40"/>
      <c r="T264" s="148" t="s">
        <v>5</v>
      </c>
      <c r="U264" s="149" t="s">
        <v>43</v>
      </c>
      <c r="V264" s="36"/>
      <c r="W264" s="150">
        <f>V264*K264</f>
        <v>0</v>
      </c>
      <c r="X264" s="150">
        <v>2.4000000000000001E-4</v>
      </c>
      <c r="Y264" s="150">
        <f>X264*K264</f>
        <v>1.632E-3</v>
      </c>
      <c r="Z264" s="150">
        <v>0</v>
      </c>
      <c r="AA264" s="151">
        <f>Z264*K264</f>
        <v>0</v>
      </c>
      <c r="AR264" s="21" t="s">
        <v>213</v>
      </c>
      <c r="AT264" s="21" t="s">
        <v>151</v>
      </c>
      <c r="AU264" s="21" t="s">
        <v>102</v>
      </c>
      <c r="AY264" s="21" t="s">
        <v>150</v>
      </c>
      <c r="BE264" s="104">
        <f>IF(U264="základní",N264,0)</f>
        <v>0</v>
      </c>
      <c r="BF264" s="104">
        <f>IF(U264="snížená",N264,0)</f>
        <v>0</v>
      </c>
      <c r="BG264" s="104">
        <f>IF(U264="zákl. přenesená",N264,0)</f>
        <v>0</v>
      </c>
      <c r="BH264" s="104">
        <f>IF(U264="sníž. přenesená",N264,0)</f>
        <v>0</v>
      </c>
      <c r="BI264" s="104">
        <f>IF(U264="nulová",N264,0)</f>
        <v>0</v>
      </c>
      <c r="BJ264" s="21" t="s">
        <v>86</v>
      </c>
      <c r="BK264" s="104">
        <f>ROUND(L264*K264,2)</f>
        <v>0</v>
      </c>
      <c r="BL264" s="21" t="s">
        <v>213</v>
      </c>
      <c r="BM264" s="21" t="s">
        <v>466</v>
      </c>
    </row>
    <row r="265" spans="2:65" s="132" customFormat="1" ht="29.85" customHeight="1">
      <c r="B265" s="127"/>
      <c r="C265" s="128"/>
      <c r="D265" s="139" t="s">
        <v>126</v>
      </c>
      <c r="E265" s="139"/>
      <c r="F265" s="139"/>
      <c r="G265" s="139"/>
      <c r="H265" s="139"/>
      <c r="I265" s="139"/>
      <c r="J265" s="139"/>
      <c r="K265" s="139"/>
      <c r="L265" s="139"/>
      <c r="M265" s="139"/>
      <c r="N265" s="178">
        <f>BK265</f>
        <v>0</v>
      </c>
      <c r="O265" s="179"/>
      <c r="P265" s="179"/>
      <c r="Q265" s="179"/>
      <c r="R265" s="131"/>
      <c r="T265" s="133"/>
      <c r="U265" s="128"/>
      <c r="V265" s="128"/>
      <c r="W265" s="134">
        <f>SUM(W266:W269)</f>
        <v>0</v>
      </c>
      <c r="X265" s="128"/>
      <c r="Y265" s="134">
        <f>SUM(Y266:Y269)</f>
        <v>9.4359999999999999E-3</v>
      </c>
      <c r="Z265" s="128"/>
      <c r="AA265" s="135">
        <f>SUM(AA266:AA269)</f>
        <v>0</v>
      </c>
      <c r="AR265" s="136" t="s">
        <v>102</v>
      </c>
      <c r="AT265" s="137" t="s">
        <v>77</v>
      </c>
      <c r="AU265" s="137" t="s">
        <v>86</v>
      </c>
      <c r="AY265" s="136" t="s">
        <v>150</v>
      </c>
      <c r="BK265" s="138">
        <f>SUM(BK266:BK269)</f>
        <v>0</v>
      </c>
    </row>
    <row r="266" spans="2:65" s="34" customFormat="1" ht="31.5" customHeight="1">
      <c r="B266" s="35"/>
      <c r="C266" s="142" t="s">
        <v>467</v>
      </c>
      <c r="D266" s="142" t="s">
        <v>151</v>
      </c>
      <c r="E266" s="143" t="s">
        <v>468</v>
      </c>
      <c r="F266" s="144" t="s">
        <v>469</v>
      </c>
      <c r="G266" s="144"/>
      <c r="H266" s="144"/>
      <c r="I266" s="144"/>
      <c r="J266" s="145" t="s">
        <v>161</v>
      </c>
      <c r="K266" s="146">
        <v>20.399999999999999</v>
      </c>
      <c r="L266" s="12"/>
      <c r="M266" s="12"/>
      <c r="N266" s="147">
        <f>ROUND(L266*K266,2)</f>
        <v>0</v>
      </c>
      <c r="O266" s="147"/>
      <c r="P266" s="147"/>
      <c r="Q266" s="147"/>
      <c r="R266" s="40"/>
      <c r="T266" s="148" t="s">
        <v>5</v>
      </c>
      <c r="U266" s="149" t="s">
        <v>43</v>
      </c>
      <c r="V266" s="36"/>
      <c r="W266" s="150">
        <f>V266*K266</f>
        <v>0</v>
      </c>
      <c r="X266" s="150">
        <v>2.0000000000000001E-4</v>
      </c>
      <c r="Y266" s="150">
        <f>X266*K266</f>
        <v>4.0800000000000003E-3</v>
      </c>
      <c r="Z266" s="150">
        <v>0</v>
      </c>
      <c r="AA266" s="151">
        <f>Z266*K266</f>
        <v>0</v>
      </c>
      <c r="AR266" s="21" t="s">
        <v>213</v>
      </c>
      <c r="AT266" s="21" t="s">
        <v>151</v>
      </c>
      <c r="AU266" s="21" t="s">
        <v>102</v>
      </c>
      <c r="AY266" s="21" t="s">
        <v>150</v>
      </c>
      <c r="BE266" s="104">
        <f>IF(U266="základní",N266,0)</f>
        <v>0</v>
      </c>
      <c r="BF266" s="104">
        <f>IF(U266="snížená",N266,0)</f>
        <v>0</v>
      </c>
      <c r="BG266" s="104">
        <f>IF(U266="zákl. přenesená",N266,0)</f>
        <v>0</v>
      </c>
      <c r="BH266" s="104">
        <f>IF(U266="sníž. přenesená",N266,0)</f>
        <v>0</v>
      </c>
      <c r="BI266" s="104">
        <f>IF(U266="nulová",N266,0)</f>
        <v>0</v>
      </c>
      <c r="BJ266" s="21" t="s">
        <v>86</v>
      </c>
      <c r="BK266" s="104">
        <f>ROUND(L266*K266,2)</f>
        <v>0</v>
      </c>
      <c r="BL266" s="21" t="s">
        <v>213</v>
      </c>
      <c r="BM266" s="21" t="s">
        <v>470</v>
      </c>
    </row>
    <row r="267" spans="2:65" s="170" customFormat="1" ht="22.5" customHeight="1">
      <c r="B267" s="163"/>
      <c r="C267" s="164"/>
      <c r="D267" s="164"/>
      <c r="E267" s="165" t="s">
        <v>5</v>
      </c>
      <c r="F267" s="166" t="s">
        <v>471</v>
      </c>
      <c r="G267" s="167"/>
      <c r="H267" s="167"/>
      <c r="I267" s="167"/>
      <c r="J267" s="164"/>
      <c r="K267" s="168" t="s">
        <v>5</v>
      </c>
      <c r="L267" s="164"/>
      <c r="M267" s="164"/>
      <c r="N267" s="164"/>
      <c r="O267" s="164"/>
      <c r="P267" s="164"/>
      <c r="Q267" s="164"/>
      <c r="R267" s="169"/>
      <c r="T267" s="171"/>
      <c r="U267" s="164"/>
      <c r="V267" s="164"/>
      <c r="W267" s="164"/>
      <c r="X267" s="164"/>
      <c r="Y267" s="164"/>
      <c r="Z267" s="164"/>
      <c r="AA267" s="172"/>
      <c r="AT267" s="173" t="s">
        <v>158</v>
      </c>
      <c r="AU267" s="173" t="s">
        <v>102</v>
      </c>
      <c r="AV267" s="170" t="s">
        <v>86</v>
      </c>
      <c r="AW267" s="170" t="s">
        <v>35</v>
      </c>
      <c r="AX267" s="170" t="s">
        <v>78</v>
      </c>
      <c r="AY267" s="173" t="s">
        <v>150</v>
      </c>
    </row>
    <row r="268" spans="2:65" s="159" customFormat="1" ht="22.5" customHeight="1">
      <c r="B268" s="152"/>
      <c r="C268" s="153"/>
      <c r="D268" s="153"/>
      <c r="E268" s="154" t="s">
        <v>5</v>
      </c>
      <c r="F268" s="174" t="s">
        <v>472</v>
      </c>
      <c r="G268" s="175"/>
      <c r="H268" s="175"/>
      <c r="I268" s="175"/>
      <c r="J268" s="153"/>
      <c r="K268" s="157">
        <v>20.399999999999999</v>
      </c>
      <c r="L268" s="153"/>
      <c r="M268" s="153"/>
      <c r="N268" s="153"/>
      <c r="O268" s="153"/>
      <c r="P268" s="153"/>
      <c r="Q268" s="153"/>
      <c r="R268" s="158"/>
      <c r="T268" s="160"/>
      <c r="U268" s="153"/>
      <c r="V268" s="153"/>
      <c r="W268" s="153"/>
      <c r="X268" s="153"/>
      <c r="Y268" s="153"/>
      <c r="Z268" s="153"/>
      <c r="AA268" s="161"/>
      <c r="AT268" s="162" t="s">
        <v>158</v>
      </c>
      <c r="AU268" s="162" t="s">
        <v>102</v>
      </c>
      <c r="AV268" s="159" t="s">
        <v>102</v>
      </c>
      <c r="AW268" s="159" t="s">
        <v>35</v>
      </c>
      <c r="AX268" s="159" t="s">
        <v>86</v>
      </c>
      <c r="AY268" s="162" t="s">
        <v>150</v>
      </c>
    </row>
    <row r="269" spans="2:65" s="34" customFormat="1" ht="44.25" customHeight="1">
      <c r="B269" s="35"/>
      <c r="C269" s="142" t="s">
        <v>473</v>
      </c>
      <c r="D269" s="142" t="s">
        <v>151</v>
      </c>
      <c r="E269" s="143" t="s">
        <v>474</v>
      </c>
      <c r="F269" s="144" t="s">
        <v>475</v>
      </c>
      <c r="G269" s="144"/>
      <c r="H269" s="144"/>
      <c r="I269" s="144"/>
      <c r="J269" s="145" t="s">
        <v>161</v>
      </c>
      <c r="K269" s="146">
        <v>20.6</v>
      </c>
      <c r="L269" s="12"/>
      <c r="M269" s="12"/>
      <c r="N269" s="147">
        <f>ROUND(L269*K269,2)</f>
        <v>0</v>
      </c>
      <c r="O269" s="147"/>
      <c r="P269" s="147"/>
      <c r="Q269" s="147"/>
      <c r="R269" s="40"/>
      <c r="T269" s="148" t="s">
        <v>5</v>
      </c>
      <c r="U269" s="149" t="s">
        <v>43</v>
      </c>
      <c r="V269" s="36"/>
      <c r="W269" s="150">
        <f>V269*K269</f>
        <v>0</v>
      </c>
      <c r="X269" s="150">
        <v>2.5999999999999998E-4</v>
      </c>
      <c r="Y269" s="150">
        <f>X269*K269</f>
        <v>5.3559999999999997E-3</v>
      </c>
      <c r="Z269" s="150">
        <v>0</v>
      </c>
      <c r="AA269" s="151">
        <f>Z269*K269</f>
        <v>0</v>
      </c>
      <c r="AR269" s="21" t="s">
        <v>213</v>
      </c>
      <c r="AT269" s="21" t="s">
        <v>151</v>
      </c>
      <c r="AU269" s="21" t="s">
        <v>102</v>
      </c>
      <c r="AY269" s="21" t="s">
        <v>150</v>
      </c>
      <c r="BE269" s="104">
        <f>IF(U269="základní",N269,0)</f>
        <v>0</v>
      </c>
      <c r="BF269" s="104">
        <f>IF(U269="snížená",N269,0)</f>
        <v>0</v>
      </c>
      <c r="BG269" s="104">
        <f>IF(U269="zákl. přenesená",N269,0)</f>
        <v>0</v>
      </c>
      <c r="BH269" s="104">
        <f>IF(U269="sníž. přenesená",N269,0)</f>
        <v>0</v>
      </c>
      <c r="BI269" s="104">
        <f>IF(U269="nulová",N269,0)</f>
        <v>0</v>
      </c>
      <c r="BJ269" s="21" t="s">
        <v>86</v>
      </c>
      <c r="BK269" s="104">
        <f>ROUND(L269*K269,2)</f>
        <v>0</v>
      </c>
      <c r="BL269" s="21" t="s">
        <v>213</v>
      </c>
      <c r="BM269" s="21" t="s">
        <v>476</v>
      </c>
    </row>
    <row r="270" spans="2:65" s="34" customFormat="1" ht="49.9" customHeight="1">
      <c r="B270" s="35"/>
      <c r="C270" s="36"/>
      <c r="D270" s="129" t="s">
        <v>477</v>
      </c>
      <c r="E270" s="36"/>
      <c r="F270" s="36"/>
      <c r="G270" s="36"/>
      <c r="H270" s="36"/>
      <c r="I270" s="36"/>
      <c r="J270" s="36"/>
      <c r="K270" s="36"/>
      <c r="L270" s="36"/>
      <c r="M270" s="36"/>
      <c r="N270" s="180">
        <f>BK270</f>
        <v>0</v>
      </c>
      <c r="O270" s="181"/>
      <c r="P270" s="181"/>
      <c r="Q270" s="181"/>
      <c r="R270" s="40"/>
      <c r="T270" s="105"/>
      <c r="U270" s="67"/>
      <c r="V270" s="67"/>
      <c r="W270" s="67"/>
      <c r="X270" s="67"/>
      <c r="Y270" s="67"/>
      <c r="Z270" s="67"/>
      <c r="AA270" s="69"/>
      <c r="AT270" s="21" t="s">
        <v>77</v>
      </c>
      <c r="AU270" s="21" t="s">
        <v>78</v>
      </c>
      <c r="AY270" s="21" t="s">
        <v>478</v>
      </c>
      <c r="BK270" s="104">
        <v>0</v>
      </c>
    </row>
    <row r="271" spans="2:65" s="34" customFormat="1" ht="6.95" customHeight="1">
      <c r="B271" s="70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2"/>
    </row>
  </sheetData>
  <sheetProtection algorithmName="SHA-512" hashValue="dimHwtXcXmEGH/VBhCbIg2mZzR8aLvHXJdfrPtTsboQHR/WozRrp1ju3/n/Gw4Lke4DyWPQH3iHRNz2K3Xj/LA==" saltValue="5RWrndwxTsP5V5AWG+AnRA==" spinCount="100000" sheet="1" objects="1" scenarios="1"/>
  <mergeCells count="358">
    <mergeCell ref="N106:Q106"/>
    <mergeCell ref="D106:H106"/>
    <mergeCell ref="N105:Q105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L133:M133"/>
    <mergeCell ref="N133:Q133"/>
    <mergeCell ref="F134:I134"/>
    <mergeCell ref="F136:I136"/>
    <mergeCell ref="L136:M136"/>
    <mergeCell ref="N136:Q136"/>
    <mergeCell ref="F137:I137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F156:I156"/>
    <mergeCell ref="L156:M156"/>
    <mergeCell ref="N156:Q156"/>
    <mergeCell ref="F158:I158"/>
    <mergeCell ref="L158:M158"/>
    <mergeCell ref="N158:Q158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L187:M187"/>
    <mergeCell ref="N187:Q187"/>
    <mergeCell ref="F188:I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F198:I198"/>
    <mergeCell ref="F199:I199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F207:I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3:Q233"/>
    <mergeCell ref="F234:I234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42:I242"/>
    <mergeCell ref="L242:M242"/>
    <mergeCell ref="N242:Q242"/>
    <mergeCell ref="F243:I243"/>
    <mergeCell ref="F244:I244"/>
    <mergeCell ref="F245:I245"/>
    <mergeCell ref="F246:I246"/>
    <mergeCell ref="L246:M246"/>
    <mergeCell ref="N246:Q246"/>
    <mergeCell ref="F247:I247"/>
    <mergeCell ref="F248:I248"/>
    <mergeCell ref="F249:I249"/>
    <mergeCell ref="L249:M249"/>
    <mergeCell ref="N249:Q249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5:I255"/>
    <mergeCell ref="F263:I263"/>
    <mergeCell ref="F264:I264"/>
    <mergeCell ref="L264:M264"/>
    <mergeCell ref="N264:Q264"/>
    <mergeCell ref="F266:I266"/>
    <mergeCell ref="L266:M266"/>
    <mergeCell ref="N266:Q266"/>
    <mergeCell ref="F267:I267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1:I261"/>
    <mergeCell ref="L261:M261"/>
    <mergeCell ref="N261:Q261"/>
    <mergeCell ref="N270:Q270"/>
    <mergeCell ref="H1:K1"/>
    <mergeCell ref="S2:AC2"/>
    <mergeCell ref="F268:I268"/>
    <mergeCell ref="F269:I269"/>
    <mergeCell ref="L269:M269"/>
    <mergeCell ref="N269:Q269"/>
    <mergeCell ref="N130:Q130"/>
    <mergeCell ref="N131:Q131"/>
    <mergeCell ref="N132:Q132"/>
    <mergeCell ref="N135:Q135"/>
    <mergeCell ref="N138:Q138"/>
    <mergeCell ref="N148:Q148"/>
    <mergeCell ref="N157:Q157"/>
    <mergeCell ref="N159:Q159"/>
    <mergeCell ref="N160:Q160"/>
    <mergeCell ref="N168:Q168"/>
    <mergeCell ref="N201:Q201"/>
    <mergeCell ref="N232:Q232"/>
    <mergeCell ref="N241:Q241"/>
    <mergeCell ref="N250:Q250"/>
    <mergeCell ref="N260:Q260"/>
    <mergeCell ref="N265:Q265"/>
    <mergeCell ref="F262:I262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170503a - D.1.4.1 ZDRAVOT...</vt:lpstr>
      <vt:lpstr>'170503a - D.1.4.1 ZDRAVOT...'!Názvy_tisku</vt:lpstr>
      <vt:lpstr>'Rekapitulace stavby'!Názvy_tisku</vt:lpstr>
      <vt:lpstr>'170503a - D.1.4.1 ZDRAVOT...'!Oblast_tisku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Kepertová</dc:creator>
  <cp:lastModifiedBy>Jiřina</cp:lastModifiedBy>
  <dcterms:created xsi:type="dcterms:W3CDTF">2017-05-22T13:04:42Z</dcterms:created>
  <dcterms:modified xsi:type="dcterms:W3CDTF">2017-05-24T13:56:25Z</dcterms:modified>
</cp:coreProperties>
</file>